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jeffd\OneDrive\Documents\00-attachments\"/>
    </mc:Choice>
  </mc:AlternateContent>
  <xr:revisionPtr revIDLastSave="0" documentId="8_{368813AB-6217-4EB7-89A3-9BF5C9B26E4E}" xr6:coauthVersionLast="47" xr6:coauthVersionMax="47" xr10:uidLastSave="{00000000-0000-0000-0000-000000000000}"/>
  <bookViews>
    <workbookView xWindow="3945" yWindow="3015" windowWidth="21600" windowHeight="11385" firstSheet="1" activeTab="3" xr2:uid="{69DB4E5D-7F8B-4116-878E-8011E3352338}"/>
  </bookViews>
  <sheets>
    <sheet name="FSC Preliminary" sheetId="1" state="hidden" r:id="rId1"/>
    <sheet name="Navy + MC Unified Components" sheetId="2" r:id="rId2"/>
    <sheet name="Army-only Complete FSC" sheetId="14" r:id="rId3"/>
    <sheet name="Navy-only Components" sheetId="10" r:id="rId4"/>
    <sheet name="AF-only Components-new" sheetId="15" r:id="rId5"/>
    <sheet name="MC-only Components" sheetId="12" r:id="rId6"/>
  </sheets>
  <definedNames>
    <definedName name="_xlnm.Print_Area" localSheetId="4">'AF-only Components-new'!$A$1:$E$7</definedName>
    <definedName name="_xlnm.Print_Area" localSheetId="0">'FSC Preliminary'!$A$1:$N$48</definedName>
    <definedName name="_xlnm.Print_Area" localSheetId="5">'MC-only Components'!$A$1:$Q$27</definedName>
    <definedName name="_xlnm.Print_Area" localSheetId="3">'Navy-only Components'!$A$1:$Q$29</definedName>
    <definedName name="_xlnm.Print_Titles" localSheetId="4">'AF-only Components-new'!$A:$D</definedName>
    <definedName name="_xlnm.Print_Titles" localSheetId="2">'Army-only Complete FSC'!$A:$E</definedName>
    <definedName name="_xlnm.Print_Titles" localSheetId="0">'FSC Preliminary'!$A:$E</definedName>
    <definedName name="_xlnm.Print_Titles" localSheetId="5">'MC-only Components'!$A:$E</definedName>
    <definedName name="_xlnm.Print_Titles" localSheetId="1">'Navy + MC Unified Components'!$A:$D</definedName>
    <definedName name="_xlnm.Print_Titles" localSheetId="3">'Navy-only Components'!$A:$E</definedName>
    <definedName name="Z_4168AAEC_F31C_43B7_A27F_D74D680BA6E9_.wvu.PrintTitles" localSheetId="4" hidden="1">'AF-only Components-new'!$A:$D,'AF-only Components-new'!$1:$2</definedName>
    <definedName name="Z_4168AAEC_F31C_43B7_A27F_D74D680BA6E9_.wvu.PrintTitles" localSheetId="2" hidden="1">'Army-only Complete FSC'!$B:$E,'Army-only Complete FSC'!$1:$2</definedName>
    <definedName name="Z_4168AAEC_F31C_43B7_A27F_D74D680BA6E9_.wvu.PrintTitles" localSheetId="0" hidden="1">'FSC Preliminary'!$B:$E,'FSC Preliminary'!$1:$2</definedName>
    <definedName name="Z_4168AAEC_F31C_43B7_A27F_D74D680BA6E9_.wvu.PrintTitles" localSheetId="5" hidden="1">'MC-only Components'!$B:$E,'MC-only Components'!$1:$2</definedName>
    <definedName name="Z_4168AAEC_F31C_43B7_A27F_D74D680BA6E9_.wvu.PrintTitles" localSheetId="1" hidden="1">'Navy + MC Unified Components'!$A:$D,'Navy + MC Unified Components'!$1:$2</definedName>
    <definedName name="Z_4168AAEC_F31C_43B7_A27F_D74D680BA6E9_.wvu.PrintTitles" localSheetId="3" hidden="1">'Navy-only Components'!$B:$E,'Navy-only Components'!$1:$2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5" l="1"/>
  <c r="B4" i="15"/>
  <c r="B5" i="15"/>
  <c r="B7" i="15"/>
  <c r="C3" i="14"/>
  <c r="G3" i="14" s="1"/>
  <c r="H3" i="14"/>
  <c r="H37" i="14" s="1"/>
  <c r="K3" i="14"/>
  <c r="M3" i="14"/>
  <c r="N3" i="14"/>
  <c r="P3" i="14"/>
  <c r="Q3" i="14"/>
  <c r="C4" i="14"/>
  <c r="G4" i="14" s="1"/>
  <c r="H4" i="14"/>
  <c r="J4" i="14"/>
  <c r="K4" i="14"/>
  <c r="M4" i="14"/>
  <c r="N4" i="14"/>
  <c r="P4" i="14"/>
  <c r="Q4" i="14"/>
  <c r="D5" i="14"/>
  <c r="H5" i="14" s="1"/>
  <c r="C6" i="14"/>
  <c r="M6" i="14" s="1"/>
  <c r="G6" i="14"/>
  <c r="H6" i="14"/>
  <c r="J6" i="14"/>
  <c r="K6" i="14"/>
  <c r="N6" i="14"/>
  <c r="Q6" i="14"/>
  <c r="C7" i="14"/>
  <c r="G7" i="14"/>
  <c r="H7" i="14"/>
  <c r="J7" i="14"/>
  <c r="K7" i="14"/>
  <c r="M7" i="14"/>
  <c r="N7" i="14"/>
  <c r="P7" i="14"/>
  <c r="Q7" i="14"/>
  <c r="C8" i="14"/>
  <c r="G8" i="14" s="1"/>
  <c r="H8" i="14"/>
  <c r="K8" i="14"/>
  <c r="M8" i="14"/>
  <c r="N8" i="14"/>
  <c r="P8" i="14"/>
  <c r="Q8" i="14"/>
  <c r="C9" i="14"/>
  <c r="G9" i="14" s="1"/>
  <c r="H9" i="14"/>
  <c r="K9" i="14"/>
  <c r="N9" i="14"/>
  <c r="Q9" i="14"/>
  <c r="C10" i="14"/>
  <c r="M10" i="14" s="1"/>
  <c r="G10" i="14"/>
  <c r="H10" i="14"/>
  <c r="J10" i="14"/>
  <c r="K10" i="14"/>
  <c r="N10" i="14"/>
  <c r="Q10" i="14"/>
  <c r="C11" i="14"/>
  <c r="G11" i="14"/>
  <c r="H11" i="14"/>
  <c r="J11" i="14"/>
  <c r="K11" i="14"/>
  <c r="M11" i="14"/>
  <c r="N11" i="14"/>
  <c r="P11" i="14"/>
  <c r="Q11" i="14"/>
  <c r="C12" i="14"/>
  <c r="G12" i="14" s="1"/>
  <c r="H12" i="14"/>
  <c r="K12" i="14"/>
  <c r="M12" i="14"/>
  <c r="N12" i="14"/>
  <c r="P12" i="14"/>
  <c r="Q12" i="14"/>
  <c r="C13" i="14"/>
  <c r="G13" i="14" s="1"/>
  <c r="H13" i="14"/>
  <c r="K13" i="14"/>
  <c r="N13" i="14"/>
  <c r="Q13" i="14"/>
  <c r="D14" i="14"/>
  <c r="K14" i="14" s="1"/>
  <c r="H14" i="14"/>
  <c r="C15" i="14"/>
  <c r="P15" i="14" s="1"/>
  <c r="H15" i="14"/>
  <c r="K15" i="14"/>
  <c r="M15" i="14"/>
  <c r="N15" i="14"/>
  <c r="Q15" i="14"/>
  <c r="C16" i="14"/>
  <c r="G16" i="14"/>
  <c r="H16" i="14"/>
  <c r="J16" i="14"/>
  <c r="K16" i="14"/>
  <c r="M16" i="14"/>
  <c r="N16" i="14"/>
  <c r="P16" i="14"/>
  <c r="Q16" i="14"/>
  <c r="C17" i="14"/>
  <c r="G17" i="14" s="1"/>
  <c r="H17" i="14"/>
  <c r="K17" i="14"/>
  <c r="N17" i="14"/>
  <c r="Q17" i="14"/>
  <c r="D18" i="14"/>
  <c r="H18" i="14" s="1"/>
  <c r="C19" i="14"/>
  <c r="P19" i="14" s="1"/>
  <c r="H19" i="14"/>
  <c r="J19" i="14"/>
  <c r="K19" i="14"/>
  <c r="M19" i="14"/>
  <c r="N19" i="14"/>
  <c r="Q19" i="14"/>
  <c r="C20" i="14"/>
  <c r="G20" i="14" s="1"/>
  <c r="H20" i="14"/>
  <c r="K20" i="14"/>
  <c r="M20" i="14"/>
  <c r="N20" i="14"/>
  <c r="P20" i="14"/>
  <c r="Q20" i="14"/>
  <c r="C21" i="14"/>
  <c r="G21" i="14" s="1"/>
  <c r="H21" i="14"/>
  <c r="J21" i="14"/>
  <c r="K21" i="14"/>
  <c r="M21" i="14"/>
  <c r="N21" i="14"/>
  <c r="P21" i="14"/>
  <c r="Q21" i="14"/>
  <c r="C22" i="14"/>
  <c r="J22" i="14" s="1"/>
  <c r="G22" i="14"/>
  <c r="H22" i="14"/>
  <c r="K22" i="14"/>
  <c r="N22" i="14"/>
  <c r="Q22" i="14"/>
  <c r="C23" i="14"/>
  <c r="P23" i="14" s="1"/>
  <c r="H23" i="14"/>
  <c r="J23" i="14"/>
  <c r="K23" i="14"/>
  <c r="M23" i="14"/>
  <c r="N23" i="14"/>
  <c r="Q23" i="14"/>
  <c r="C24" i="14"/>
  <c r="P24" i="14" s="1"/>
  <c r="D24" i="14"/>
  <c r="G24" i="14"/>
  <c r="H24" i="14"/>
  <c r="K24" i="14"/>
  <c r="M24" i="14"/>
  <c r="N24" i="14"/>
  <c r="Q24" i="14"/>
  <c r="C25" i="14"/>
  <c r="G25" i="14" s="1"/>
  <c r="H25" i="14"/>
  <c r="J25" i="14"/>
  <c r="K25" i="14"/>
  <c r="M25" i="14"/>
  <c r="N25" i="14"/>
  <c r="P25" i="14"/>
  <c r="Q25" i="14"/>
  <c r="C26" i="14"/>
  <c r="G26" i="14" s="1"/>
  <c r="H26" i="14"/>
  <c r="K26" i="14"/>
  <c r="N26" i="14"/>
  <c r="Q26" i="14"/>
  <c r="C27" i="14"/>
  <c r="M27" i="14" s="1"/>
  <c r="G27" i="14"/>
  <c r="H27" i="14"/>
  <c r="J27" i="14"/>
  <c r="K27" i="14"/>
  <c r="N27" i="14"/>
  <c r="Q27" i="14"/>
  <c r="C28" i="14"/>
  <c r="J28" i="14" s="1"/>
  <c r="G28" i="14"/>
  <c r="H28" i="14"/>
  <c r="K28" i="14"/>
  <c r="M28" i="14"/>
  <c r="N28" i="14"/>
  <c r="P28" i="14"/>
  <c r="Q28" i="14"/>
  <c r="C29" i="14"/>
  <c r="G29" i="14" s="1"/>
  <c r="H29" i="14"/>
  <c r="J29" i="14"/>
  <c r="K29" i="14"/>
  <c r="M29" i="14"/>
  <c r="N29" i="14"/>
  <c r="P29" i="14"/>
  <c r="Q29" i="14"/>
  <c r="C30" i="14"/>
  <c r="G30" i="14" s="1"/>
  <c r="H30" i="14"/>
  <c r="K30" i="14"/>
  <c r="N30" i="14"/>
  <c r="Q30" i="14"/>
  <c r="C31" i="14"/>
  <c r="M31" i="14" s="1"/>
  <c r="G31" i="14"/>
  <c r="H31" i="14"/>
  <c r="J31" i="14"/>
  <c r="K31" i="14"/>
  <c r="N31" i="14"/>
  <c r="Q31" i="14"/>
  <c r="C32" i="14"/>
  <c r="G32" i="14"/>
  <c r="H32" i="14"/>
  <c r="J32" i="14"/>
  <c r="K32" i="14"/>
  <c r="M32" i="14"/>
  <c r="N32" i="14"/>
  <c r="P32" i="14"/>
  <c r="Q32" i="14"/>
  <c r="C33" i="14"/>
  <c r="G33" i="14" s="1"/>
  <c r="H33" i="14"/>
  <c r="K33" i="14"/>
  <c r="M33" i="14"/>
  <c r="N33" i="14"/>
  <c r="P33" i="14"/>
  <c r="Q33" i="14"/>
  <c r="C34" i="14"/>
  <c r="G34" i="14" s="1"/>
  <c r="H34" i="14"/>
  <c r="K34" i="14"/>
  <c r="N34" i="14"/>
  <c r="Q34" i="14"/>
  <c r="C35" i="14"/>
  <c r="M35" i="14" s="1"/>
  <c r="G35" i="14"/>
  <c r="H35" i="14"/>
  <c r="J35" i="14"/>
  <c r="K35" i="14"/>
  <c r="N35" i="14"/>
  <c r="Q35" i="14"/>
  <c r="C36" i="14"/>
  <c r="G36" i="14"/>
  <c r="H36" i="14"/>
  <c r="J36" i="14"/>
  <c r="K36" i="14"/>
  <c r="M36" i="14"/>
  <c r="N36" i="14"/>
  <c r="P36" i="14"/>
  <c r="Q36" i="14"/>
  <c r="D40" i="14"/>
  <c r="C40" i="14" s="1"/>
  <c r="K40" i="14"/>
  <c r="N40" i="14"/>
  <c r="Q40" i="14"/>
  <c r="C41" i="14"/>
  <c r="G41" i="14" s="1"/>
  <c r="H41" i="14"/>
  <c r="J41" i="14"/>
  <c r="K41" i="14"/>
  <c r="M41" i="14"/>
  <c r="N41" i="14"/>
  <c r="P41" i="14"/>
  <c r="Q41" i="14"/>
  <c r="C42" i="14"/>
  <c r="J42" i="14" s="1"/>
  <c r="G42" i="14"/>
  <c r="H42" i="14"/>
  <c r="K42" i="14"/>
  <c r="N42" i="14"/>
  <c r="Q42" i="14"/>
  <c r="C43" i="14"/>
  <c r="M43" i="14" s="1"/>
  <c r="H43" i="14"/>
  <c r="I43" i="14"/>
  <c r="J43" i="14"/>
  <c r="K43" i="14"/>
  <c r="N43" i="14"/>
  <c r="Q43" i="14"/>
  <c r="C44" i="14"/>
  <c r="P44" i="14" s="1"/>
  <c r="D44" i="14"/>
  <c r="Q44" i="14" s="1"/>
  <c r="G44" i="14"/>
  <c r="H44" i="14"/>
  <c r="K44" i="14"/>
  <c r="M44" i="14"/>
  <c r="N44" i="14"/>
  <c r="F46" i="14"/>
  <c r="I46" i="14"/>
  <c r="L46" i="14"/>
  <c r="O46" i="14"/>
  <c r="C3" i="1"/>
  <c r="G3" i="1" s="1"/>
  <c r="H3" i="1"/>
  <c r="J3" i="1"/>
  <c r="K3" i="1"/>
  <c r="M3" i="1"/>
  <c r="N3" i="1"/>
  <c r="C4" i="1"/>
  <c r="G4" i="1"/>
  <c r="H4" i="1"/>
  <c r="J4" i="1"/>
  <c r="K4" i="1"/>
  <c r="M4" i="1"/>
  <c r="N4" i="1"/>
  <c r="C5" i="1"/>
  <c r="G5" i="1"/>
  <c r="H5" i="1"/>
  <c r="J5" i="1"/>
  <c r="K5" i="1"/>
  <c r="M5" i="1"/>
  <c r="N5" i="1"/>
  <c r="C6" i="1"/>
  <c r="M6" i="1" s="1"/>
  <c r="G6" i="1"/>
  <c r="H6" i="1"/>
  <c r="J6" i="1"/>
  <c r="K6" i="1"/>
  <c r="N6" i="1"/>
  <c r="D7" i="1"/>
  <c r="H7" i="1" s="1"/>
  <c r="C8" i="1"/>
  <c r="M8" i="1" s="1"/>
  <c r="D8" i="1"/>
  <c r="H8" i="1"/>
  <c r="J8" i="1"/>
  <c r="K8" i="1"/>
  <c r="N8" i="1"/>
  <c r="C9" i="1"/>
  <c r="G9" i="1" s="1"/>
  <c r="H9" i="1"/>
  <c r="K9" i="1"/>
  <c r="N9" i="1"/>
  <c r="C10" i="1"/>
  <c r="J10" i="1" s="1"/>
  <c r="G10" i="1"/>
  <c r="H10" i="1"/>
  <c r="K10" i="1"/>
  <c r="N10" i="1"/>
  <c r="C11" i="1"/>
  <c r="G11" i="1" s="1"/>
  <c r="H11" i="1"/>
  <c r="K11" i="1"/>
  <c r="M11" i="1"/>
  <c r="N11" i="1"/>
  <c r="C12" i="1"/>
  <c r="G12" i="1" s="1"/>
  <c r="H12" i="1"/>
  <c r="K12" i="1"/>
  <c r="N12" i="1"/>
  <c r="C13" i="1"/>
  <c r="G13" i="1" s="1"/>
  <c r="H13" i="1"/>
  <c r="J13" i="1"/>
  <c r="K13" i="1"/>
  <c r="M13" i="1"/>
  <c r="N13" i="1"/>
  <c r="C14" i="1"/>
  <c r="G14" i="1"/>
  <c r="H14" i="1"/>
  <c r="J14" i="1"/>
  <c r="K14" i="1"/>
  <c r="M14" i="1"/>
  <c r="N14" i="1"/>
  <c r="C15" i="1"/>
  <c r="G15" i="1"/>
  <c r="H15" i="1"/>
  <c r="M15" i="1"/>
  <c r="N15" i="1"/>
  <c r="C16" i="1"/>
  <c r="G16" i="1"/>
  <c r="H16" i="1"/>
  <c r="M16" i="1"/>
  <c r="N16" i="1"/>
  <c r="C17" i="1"/>
  <c r="M17" i="1" s="1"/>
  <c r="D17" i="1"/>
  <c r="H17" i="1"/>
  <c r="J17" i="1"/>
  <c r="K17" i="1"/>
  <c r="N17" i="1"/>
  <c r="C18" i="1"/>
  <c r="G18" i="1" s="1"/>
  <c r="H18" i="1"/>
  <c r="K18" i="1"/>
  <c r="N18" i="1"/>
  <c r="C19" i="1"/>
  <c r="J19" i="1" s="1"/>
  <c r="G19" i="1"/>
  <c r="H19" i="1"/>
  <c r="K19" i="1"/>
  <c r="M19" i="1"/>
  <c r="N19" i="1"/>
  <c r="C20" i="1"/>
  <c r="J20" i="1" s="1"/>
  <c r="D20" i="1"/>
  <c r="H20" i="1" s="1"/>
  <c r="G20" i="1"/>
  <c r="K20" i="1"/>
  <c r="M20" i="1"/>
  <c r="N20" i="1"/>
  <c r="C21" i="1"/>
  <c r="G21" i="1" s="1"/>
  <c r="H21" i="1"/>
  <c r="K21" i="1"/>
  <c r="N21" i="1"/>
  <c r="C22" i="1"/>
  <c r="G22" i="1" s="1"/>
  <c r="H22" i="1"/>
  <c r="J22" i="1"/>
  <c r="K22" i="1"/>
  <c r="M22" i="1"/>
  <c r="N22" i="1"/>
  <c r="C23" i="1"/>
  <c r="G23" i="1" s="1"/>
  <c r="H23" i="1"/>
  <c r="K23" i="1"/>
  <c r="N23" i="1"/>
  <c r="C24" i="1"/>
  <c r="J24" i="1" s="1"/>
  <c r="G24" i="1"/>
  <c r="H24" i="1"/>
  <c r="K24" i="1"/>
  <c r="N24" i="1"/>
  <c r="C25" i="1"/>
  <c r="G25" i="1" s="1"/>
  <c r="H25" i="1"/>
  <c r="K25" i="1"/>
  <c r="M25" i="1"/>
  <c r="N25" i="1"/>
  <c r="C26" i="1"/>
  <c r="G26" i="1" s="1"/>
  <c r="H26" i="1"/>
  <c r="N26" i="1"/>
  <c r="C27" i="1"/>
  <c r="J27" i="1" s="1"/>
  <c r="D27" i="1"/>
  <c r="G27" i="1"/>
  <c r="H27" i="1"/>
  <c r="K27" i="1"/>
  <c r="M27" i="1"/>
  <c r="N27" i="1"/>
  <c r="C28" i="1"/>
  <c r="G28" i="1" s="1"/>
  <c r="D28" i="1"/>
  <c r="H28" i="1" s="1"/>
  <c r="M28" i="1"/>
  <c r="N28" i="1"/>
  <c r="D29" i="1"/>
  <c r="K29" i="1" s="1"/>
  <c r="H29" i="1"/>
  <c r="C30" i="1"/>
  <c r="J30" i="1" s="1"/>
  <c r="D30" i="1"/>
  <c r="G30" i="1"/>
  <c r="H30" i="1"/>
  <c r="K30" i="1"/>
  <c r="M30" i="1"/>
  <c r="N30" i="1"/>
  <c r="C31" i="1"/>
  <c r="D31" i="1"/>
  <c r="D32" i="1"/>
  <c r="C32" i="1" s="1"/>
  <c r="K32" i="1"/>
  <c r="N32" i="1"/>
  <c r="C34" i="1"/>
  <c r="J34" i="1" s="1"/>
  <c r="G34" i="1"/>
  <c r="H34" i="1"/>
  <c r="K34" i="1"/>
  <c r="N34" i="1"/>
  <c r="C35" i="1"/>
  <c r="G35" i="1"/>
  <c r="H35" i="1"/>
  <c r="M35" i="1"/>
  <c r="N35" i="1"/>
  <c r="C36" i="1"/>
  <c r="J36" i="1" s="1"/>
  <c r="G36" i="1"/>
  <c r="H36" i="1"/>
  <c r="K36" i="1"/>
  <c r="N36" i="1"/>
  <c r="C37" i="1"/>
  <c r="G37" i="1"/>
  <c r="H37" i="1"/>
  <c r="J37" i="1"/>
  <c r="K37" i="1"/>
  <c r="M37" i="1"/>
  <c r="N37" i="1"/>
  <c r="C38" i="1"/>
  <c r="G38" i="1" s="1"/>
  <c r="H38" i="1"/>
  <c r="K38" i="1"/>
  <c r="N38" i="1"/>
  <c r="C39" i="1"/>
  <c r="G39" i="1" s="1"/>
  <c r="H39" i="1"/>
  <c r="M39" i="1"/>
  <c r="N39" i="1"/>
  <c r="C40" i="1"/>
  <c r="G40" i="1" s="1"/>
  <c r="H40" i="1"/>
  <c r="K40" i="1"/>
  <c r="N40" i="1"/>
  <c r="C41" i="1"/>
  <c r="M41" i="1" s="1"/>
  <c r="H41" i="1"/>
  <c r="J41" i="1"/>
  <c r="K41" i="1"/>
  <c r="N41" i="1"/>
  <c r="C42" i="1"/>
  <c r="G42" i="1" s="1"/>
  <c r="H42" i="1"/>
  <c r="K42" i="1"/>
  <c r="M42" i="1"/>
  <c r="N42" i="1"/>
  <c r="C44" i="1"/>
  <c r="J44" i="1" s="1"/>
  <c r="G44" i="1"/>
  <c r="H44" i="1"/>
  <c r="K44" i="1"/>
  <c r="N44" i="1"/>
  <c r="C45" i="1"/>
  <c r="G45" i="1" s="1"/>
  <c r="H45" i="1"/>
  <c r="M45" i="1"/>
  <c r="N45" i="1"/>
  <c r="C3" i="12"/>
  <c r="G3" i="12" s="1"/>
  <c r="H3" i="12"/>
  <c r="J3" i="12"/>
  <c r="K3" i="12"/>
  <c r="M3" i="12"/>
  <c r="N3" i="12"/>
  <c r="N9" i="12" s="1"/>
  <c r="P3" i="12"/>
  <c r="Q3" i="12"/>
  <c r="Q9" i="12" s="1"/>
  <c r="C4" i="12"/>
  <c r="G4" i="12" s="1"/>
  <c r="H4" i="12"/>
  <c r="K4" i="12"/>
  <c r="N4" i="12"/>
  <c r="P4" i="12"/>
  <c r="Q4" i="12"/>
  <c r="C5" i="12"/>
  <c r="J5" i="12" s="1"/>
  <c r="G5" i="12"/>
  <c r="H5" i="12"/>
  <c r="K5" i="12"/>
  <c r="N5" i="12"/>
  <c r="Q5" i="12"/>
  <c r="C6" i="12"/>
  <c r="P6" i="12" s="1"/>
  <c r="H6" i="12"/>
  <c r="K6" i="12"/>
  <c r="K9" i="12" s="1"/>
  <c r="M6" i="12"/>
  <c r="N6" i="12"/>
  <c r="Q6" i="12"/>
  <c r="C7" i="12"/>
  <c r="G7" i="12" s="1"/>
  <c r="D7" i="12"/>
  <c r="H7" i="12"/>
  <c r="J7" i="12"/>
  <c r="K7" i="12"/>
  <c r="M7" i="12"/>
  <c r="N7" i="12"/>
  <c r="P7" i="12"/>
  <c r="Q7" i="12"/>
  <c r="C8" i="12"/>
  <c r="G8" i="12" s="1"/>
  <c r="D8" i="12"/>
  <c r="H8" i="12" s="1"/>
  <c r="K8" i="12"/>
  <c r="M8" i="12"/>
  <c r="N8" i="12"/>
  <c r="P8" i="12"/>
  <c r="Q8" i="12"/>
  <c r="C15" i="12"/>
  <c r="M15" i="12" s="1"/>
  <c r="D15" i="12"/>
  <c r="Q15" i="12" s="1"/>
  <c r="G15" i="12"/>
  <c r="H15" i="12"/>
  <c r="J15" i="12"/>
  <c r="K15" i="12"/>
  <c r="N15" i="12"/>
  <c r="C16" i="12"/>
  <c r="G16" i="12"/>
  <c r="H16" i="12"/>
  <c r="J16" i="12"/>
  <c r="K16" i="12"/>
  <c r="M16" i="12"/>
  <c r="N16" i="12"/>
  <c r="P16" i="12"/>
  <c r="Q16" i="12"/>
  <c r="C17" i="12"/>
  <c r="G17" i="12" s="1"/>
  <c r="H17" i="12"/>
  <c r="K17" i="12"/>
  <c r="M17" i="12"/>
  <c r="N17" i="12"/>
  <c r="P17" i="12"/>
  <c r="Q17" i="12"/>
  <c r="C18" i="12"/>
  <c r="G18" i="12" s="1"/>
  <c r="H18" i="12"/>
  <c r="K18" i="12"/>
  <c r="N18" i="12"/>
  <c r="Q18" i="12"/>
  <c r="D19" i="12"/>
  <c r="K19" i="12" s="1"/>
  <c r="H19" i="12"/>
  <c r="C20" i="12"/>
  <c r="P20" i="12" s="1"/>
  <c r="H20" i="12"/>
  <c r="J20" i="12"/>
  <c r="K20" i="12"/>
  <c r="M20" i="12"/>
  <c r="N20" i="12"/>
  <c r="Q20" i="12"/>
  <c r="F27" i="12"/>
  <c r="I27" i="12"/>
  <c r="L27" i="12"/>
  <c r="O27" i="12"/>
  <c r="B3" i="2"/>
  <c r="O3" i="2" s="1"/>
  <c r="G3" i="2"/>
  <c r="I3" i="2"/>
  <c r="J3" i="2"/>
  <c r="L3" i="2"/>
  <c r="M3" i="2"/>
  <c r="P3" i="2"/>
  <c r="B4" i="2"/>
  <c r="I4" i="2" s="1"/>
  <c r="F4" i="2"/>
  <c r="G4" i="2"/>
  <c r="J4" i="2"/>
  <c r="L4" i="2"/>
  <c r="M4" i="2"/>
  <c r="O4" i="2"/>
  <c r="P4" i="2"/>
  <c r="B5" i="2"/>
  <c r="F5" i="2" s="1"/>
  <c r="G5" i="2"/>
  <c r="I5" i="2"/>
  <c r="J5" i="2"/>
  <c r="L5" i="2"/>
  <c r="M5" i="2"/>
  <c r="O5" i="2"/>
  <c r="P5" i="2"/>
  <c r="C6" i="2"/>
  <c r="G6" i="2" s="1"/>
  <c r="B7" i="2"/>
  <c r="F7" i="2"/>
  <c r="G7" i="2"/>
  <c r="I7" i="2"/>
  <c r="J7" i="2"/>
  <c r="L7" i="2"/>
  <c r="M7" i="2"/>
  <c r="O7" i="2"/>
  <c r="P7" i="2"/>
  <c r="B8" i="2"/>
  <c r="O8" i="2" s="1"/>
  <c r="F8" i="2"/>
  <c r="G8" i="2"/>
  <c r="J8" i="2"/>
  <c r="L8" i="2"/>
  <c r="M8" i="2"/>
  <c r="P8" i="2"/>
  <c r="B9" i="2"/>
  <c r="F9" i="2"/>
  <c r="G9" i="2"/>
  <c r="I9" i="2"/>
  <c r="J9" i="2"/>
  <c r="L9" i="2"/>
  <c r="M9" i="2"/>
  <c r="O9" i="2"/>
  <c r="P9" i="2"/>
  <c r="B10" i="2"/>
  <c r="F10" i="2" s="1"/>
  <c r="G10" i="2"/>
  <c r="J10" i="2"/>
  <c r="M10" i="2"/>
  <c r="P10" i="2"/>
  <c r="B11" i="2"/>
  <c r="F11" i="2"/>
  <c r="G11" i="2"/>
  <c r="I11" i="2"/>
  <c r="J11" i="2"/>
  <c r="L11" i="2"/>
  <c r="M11" i="2"/>
  <c r="O11" i="2"/>
  <c r="P11" i="2"/>
  <c r="B12" i="2"/>
  <c r="O12" i="2" s="1"/>
  <c r="F12" i="2"/>
  <c r="G12" i="2"/>
  <c r="J12" i="2"/>
  <c r="L12" i="2"/>
  <c r="M12" i="2"/>
  <c r="P12" i="2"/>
  <c r="B13" i="2"/>
  <c r="F13" i="2"/>
  <c r="G13" i="2"/>
  <c r="I13" i="2"/>
  <c r="J13" i="2"/>
  <c r="L13" i="2"/>
  <c r="M13" i="2"/>
  <c r="O13" i="2"/>
  <c r="P13" i="2"/>
  <c r="B14" i="2"/>
  <c r="F14" i="2" s="1"/>
  <c r="C14" i="2"/>
  <c r="G14" i="2" s="1"/>
  <c r="J14" i="2"/>
  <c r="M14" i="2"/>
  <c r="B15" i="2"/>
  <c r="I15" i="2" s="1"/>
  <c r="F15" i="2"/>
  <c r="G15" i="2"/>
  <c r="J15" i="2"/>
  <c r="M15" i="2"/>
  <c r="P15" i="2"/>
  <c r="B16" i="2"/>
  <c r="O16" i="2" s="1"/>
  <c r="G16" i="2"/>
  <c r="I16" i="2"/>
  <c r="J16" i="2"/>
  <c r="L16" i="2"/>
  <c r="M16" i="2"/>
  <c r="P16" i="2"/>
  <c r="B17" i="2"/>
  <c r="F17" i="2" s="1"/>
  <c r="C17" i="2"/>
  <c r="P17" i="2" s="1"/>
  <c r="G17" i="2"/>
  <c r="L17" i="2"/>
  <c r="M17" i="2"/>
  <c r="O17" i="2"/>
  <c r="B18" i="2"/>
  <c r="F18" i="2" s="1"/>
  <c r="G18" i="2"/>
  <c r="I18" i="2"/>
  <c r="J18" i="2"/>
  <c r="L18" i="2"/>
  <c r="M18" i="2"/>
  <c r="P18" i="2"/>
  <c r="C19" i="2"/>
  <c r="G19" i="2" s="1"/>
  <c r="C20" i="2"/>
  <c r="J20" i="2" s="1"/>
  <c r="G20" i="2"/>
  <c r="B21" i="2"/>
  <c r="O21" i="2" s="1"/>
  <c r="G21" i="2"/>
  <c r="I21" i="2"/>
  <c r="J21" i="2"/>
  <c r="L21" i="2"/>
  <c r="M21" i="2"/>
  <c r="P21" i="2"/>
  <c r="B22" i="2"/>
  <c r="F22" i="2" s="1"/>
  <c r="G22" i="2"/>
  <c r="I22" i="2"/>
  <c r="J22" i="2"/>
  <c r="M22" i="2"/>
  <c r="O22" i="2"/>
  <c r="P22" i="2"/>
  <c r="E27" i="2"/>
  <c r="H27" i="2"/>
  <c r="K27" i="2"/>
  <c r="N27" i="2"/>
  <c r="C3" i="10"/>
  <c r="G3" i="10" s="1"/>
  <c r="H3" i="10"/>
  <c r="K3" i="10"/>
  <c r="M3" i="10"/>
  <c r="N3" i="10"/>
  <c r="P3" i="10"/>
  <c r="Q3" i="10"/>
  <c r="C4" i="10"/>
  <c r="G4" i="10" s="1"/>
  <c r="H4" i="10"/>
  <c r="J4" i="10"/>
  <c r="K4" i="10"/>
  <c r="M4" i="10"/>
  <c r="N4" i="10"/>
  <c r="Q4" i="10"/>
  <c r="D5" i="10"/>
  <c r="H5" i="10" s="1"/>
  <c r="H14" i="10" s="1"/>
  <c r="C6" i="10"/>
  <c r="G6" i="10"/>
  <c r="H6" i="10"/>
  <c r="J6" i="10"/>
  <c r="K6" i="10"/>
  <c r="M6" i="10"/>
  <c r="N6" i="10"/>
  <c r="P6" i="10"/>
  <c r="Q6" i="10"/>
  <c r="C7" i="10"/>
  <c r="P7" i="10" s="1"/>
  <c r="G7" i="10"/>
  <c r="H7" i="10"/>
  <c r="K7" i="10"/>
  <c r="M7" i="10"/>
  <c r="N7" i="10"/>
  <c r="Q7" i="10"/>
  <c r="C8" i="10"/>
  <c r="M8" i="10" s="1"/>
  <c r="G8" i="10"/>
  <c r="H8" i="10"/>
  <c r="J8" i="10"/>
  <c r="K8" i="10"/>
  <c r="N8" i="10"/>
  <c r="P8" i="10"/>
  <c r="Q8" i="10"/>
  <c r="C9" i="10"/>
  <c r="G9" i="10" s="1"/>
  <c r="H9" i="10"/>
  <c r="K9" i="10"/>
  <c r="N9" i="10"/>
  <c r="Q9" i="10"/>
  <c r="C10" i="10"/>
  <c r="G10" i="10"/>
  <c r="H10" i="10"/>
  <c r="J10" i="10"/>
  <c r="K10" i="10"/>
  <c r="M10" i="10"/>
  <c r="N10" i="10"/>
  <c r="P10" i="10"/>
  <c r="Q10" i="10"/>
  <c r="C11" i="10"/>
  <c r="P11" i="10" s="1"/>
  <c r="G11" i="10"/>
  <c r="H11" i="10"/>
  <c r="K11" i="10"/>
  <c r="M11" i="10"/>
  <c r="N11" i="10"/>
  <c r="Q11" i="10"/>
  <c r="C12" i="10"/>
  <c r="M12" i="10" s="1"/>
  <c r="G12" i="10"/>
  <c r="H12" i="10"/>
  <c r="J12" i="10"/>
  <c r="K12" i="10"/>
  <c r="N12" i="10"/>
  <c r="P12" i="10"/>
  <c r="Q12" i="10"/>
  <c r="C13" i="10"/>
  <c r="G13" i="10" s="1"/>
  <c r="D13" i="10"/>
  <c r="H13" i="10" s="1"/>
  <c r="K13" i="10"/>
  <c r="N13" i="10"/>
  <c r="D20" i="10"/>
  <c r="N20" i="10" s="1"/>
  <c r="K20" i="10"/>
  <c r="D21" i="10"/>
  <c r="Q21" i="10" s="1"/>
  <c r="H21" i="10"/>
  <c r="N21" i="10"/>
  <c r="D22" i="10"/>
  <c r="C22" i="10" s="1"/>
  <c r="H22" i="10"/>
  <c r="K22" i="10"/>
  <c r="Q22" i="10"/>
  <c r="F29" i="10"/>
  <c r="I29" i="10"/>
  <c r="L29" i="10"/>
  <c r="O29" i="10"/>
  <c r="J40" i="14" l="1"/>
  <c r="P40" i="14"/>
  <c r="G40" i="14"/>
  <c r="M40" i="14"/>
  <c r="G23" i="2"/>
  <c r="H15" i="10"/>
  <c r="H16" i="10" s="1"/>
  <c r="K11" i="12"/>
  <c r="K10" i="12"/>
  <c r="K46" i="1"/>
  <c r="H38" i="14"/>
  <c r="H39" i="14" s="1"/>
  <c r="Q10" i="12"/>
  <c r="Q11" i="12" s="1"/>
  <c r="G22" i="10"/>
  <c r="J22" i="10"/>
  <c r="P22" i="10"/>
  <c r="M22" i="10"/>
  <c r="N10" i="12"/>
  <c r="N11" i="12" s="1"/>
  <c r="H9" i="12"/>
  <c r="J32" i="1"/>
  <c r="G32" i="1"/>
  <c r="M32" i="1"/>
  <c r="N46" i="1"/>
  <c r="B19" i="2"/>
  <c r="C7" i="1"/>
  <c r="J6" i="12"/>
  <c r="N22" i="10"/>
  <c r="K21" i="10"/>
  <c r="H20" i="10"/>
  <c r="Q13" i="10"/>
  <c r="J11" i="10"/>
  <c r="J7" i="10"/>
  <c r="P4" i="10"/>
  <c r="L22" i="2"/>
  <c r="B20" i="2"/>
  <c r="O18" i="2"/>
  <c r="J17" i="2"/>
  <c r="P14" i="2"/>
  <c r="I12" i="2"/>
  <c r="I8" i="2"/>
  <c r="F3" i="2"/>
  <c r="C19" i="12"/>
  <c r="G41" i="1"/>
  <c r="C29" i="1"/>
  <c r="G17" i="1"/>
  <c r="G8" i="1"/>
  <c r="J44" i="14"/>
  <c r="J24" i="14"/>
  <c r="G23" i="14"/>
  <c r="G19" i="14"/>
  <c r="C14" i="14"/>
  <c r="C18" i="14"/>
  <c r="J15" i="14"/>
  <c r="P13" i="10"/>
  <c r="Q5" i="10"/>
  <c r="Q14" i="10" s="1"/>
  <c r="J3" i="10"/>
  <c r="F21" i="2"/>
  <c r="P19" i="2"/>
  <c r="I17" i="2"/>
  <c r="F16" i="2"/>
  <c r="O14" i="2"/>
  <c r="P6" i="2"/>
  <c r="P23" i="2" s="1"/>
  <c r="G20" i="12"/>
  <c r="G6" i="12"/>
  <c r="G9" i="12" s="1"/>
  <c r="J25" i="1"/>
  <c r="M23" i="1"/>
  <c r="M18" i="1"/>
  <c r="J11" i="1"/>
  <c r="M9" i="1"/>
  <c r="G43" i="14"/>
  <c r="J20" i="14"/>
  <c r="P17" i="14"/>
  <c r="G15" i="14"/>
  <c r="Q5" i="14"/>
  <c r="J3" i="14"/>
  <c r="P30" i="14"/>
  <c r="P26" i="14"/>
  <c r="Q18" i="14"/>
  <c r="P9" i="14"/>
  <c r="B6" i="2"/>
  <c r="O10" i="2"/>
  <c r="P34" i="14"/>
  <c r="C20" i="10"/>
  <c r="M13" i="10"/>
  <c r="N5" i="10"/>
  <c r="N14" i="10" s="1"/>
  <c r="P20" i="2"/>
  <c r="M19" i="2"/>
  <c r="L14" i="2"/>
  <c r="M6" i="2"/>
  <c r="M23" i="2" s="1"/>
  <c r="Q19" i="12"/>
  <c r="J17" i="12"/>
  <c r="J8" i="12"/>
  <c r="M4" i="12"/>
  <c r="J42" i="1"/>
  <c r="M40" i="1"/>
  <c r="M38" i="1"/>
  <c r="H32" i="1"/>
  <c r="H46" i="1" s="1"/>
  <c r="K28" i="1"/>
  <c r="J23" i="1"/>
  <c r="M21" i="1"/>
  <c r="J18" i="1"/>
  <c r="J9" i="1"/>
  <c r="N7" i="1"/>
  <c r="H40" i="14"/>
  <c r="J33" i="14"/>
  <c r="P22" i="14"/>
  <c r="M17" i="14"/>
  <c r="Q14" i="14"/>
  <c r="J12" i="14"/>
  <c r="J8" i="14"/>
  <c r="N5" i="14"/>
  <c r="N37" i="14" s="1"/>
  <c r="O15" i="2"/>
  <c r="L10" i="2"/>
  <c r="M18" i="12"/>
  <c r="P5" i="12"/>
  <c r="P9" i="12" s="1"/>
  <c r="J28" i="1"/>
  <c r="M12" i="1"/>
  <c r="P42" i="14"/>
  <c r="M34" i="14"/>
  <c r="M30" i="14"/>
  <c r="M26" i="14"/>
  <c r="N18" i="14"/>
  <c r="M13" i="14"/>
  <c r="M9" i="14"/>
  <c r="C5" i="14"/>
  <c r="C21" i="10"/>
  <c r="J13" i="10"/>
  <c r="K5" i="10"/>
  <c r="K14" i="10" s="1"/>
  <c r="M20" i="2"/>
  <c r="J19" i="2"/>
  <c r="I14" i="2"/>
  <c r="J6" i="2"/>
  <c r="J23" i="2" s="1"/>
  <c r="N19" i="12"/>
  <c r="P15" i="12"/>
  <c r="J4" i="12"/>
  <c r="J9" i="12" s="1"/>
  <c r="J40" i="1"/>
  <c r="J38" i="1"/>
  <c r="M36" i="1"/>
  <c r="M34" i="1"/>
  <c r="N29" i="1"/>
  <c r="J21" i="1"/>
  <c r="K7" i="1"/>
  <c r="P35" i="14"/>
  <c r="P31" i="14"/>
  <c r="P27" i="14"/>
  <c r="M22" i="14"/>
  <c r="J17" i="14"/>
  <c r="N14" i="14"/>
  <c r="P10" i="14"/>
  <c r="P6" i="14"/>
  <c r="K5" i="14"/>
  <c r="C5" i="10"/>
  <c r="P18" i="12"/>
  <c r="M9" i="10"/>
  <c r="Q20" i="10"/>
  <c r="J9" i="10"/>
  <c r="L15" i="2"/>
  <c r="I10" i="2"/>
  <c r="J18" i="12"/>
  <c r="M5" i="12"/>
  <c r="M44" i="1"/>
  <c r="M26" i="1"/>
  <c r="M24" i="1"/>
  <c r="J12" i="1"/>
  <c r="M10" i="1"/>
  <c r="P43" i="14"/>
  <c r="M42" i="14"/>
  <c r="J34" i="14"/>
  <c r="J30" i="14"/>
  <c r="J26" i="14"/>
  <c r="K18" i="14"/>
  <c r="J13" i="14"/>
  <c r="J9" i="14"/>
  <c r="P13" i="14"/>
  <c r="P9" i="10"/>
  <c r="P24" i="2" l="1"/>
  <c r="P25" i="2"/>
  <c r="J24" i="2"/>
  <c r="J25" i="2"/>
  <c r="Q13" i="12"/>
  <c r="Q15" i="10"/>
  <c r="Q16" i="10" s="1"/>
  <c r="Q18" i="10" s="1"/>
  <c r="N13" i="12"/>
  <c r="H48" i="1"/>
  <c r="H47" i="1"/>
  <c r="M24" i="2"/>
  <c r="M25" i="2"/>
  <c r="N15" i="10"/>
  <c r="N16" i="10" s="1"/>
  <c r="N18" i="10" s="1"/>
  <c r="G10" i="12"/>
  <c r="G11" i="12" s="1"/>
  <c r="P10" i="12"/>
  <c r="P11" i="12"/>
  <c r="J10" i="12"/>
  <c r="J11" i="12" s="1"/>
  <c r="N38" i="14"/>
  <c r="N39" i="14" s="1"/>
  <c r="G18" i="14"/>
  <c r="J18" i="14"/>
  <c r="M18" i="14"/>
  <c r="P18" i="14"/>
  <c r="Q37" i="14"/>
  <c r="N47" i="1"/>
  <c r="N48" i="1" s="1"/>
  <c r="P20" i="10"/>
  <c r="M20" i="10"/>
  <c r="G20" i="10"/>
  <c r="J20" i="10"/>
  <c r="M9" i="12"/>
  <c r="G24" i="2"/>
  <c r="G25" i="2" s="1"/>
  <c r="H18" i="10" s="1"/>
  <c r="I20" i="2"/>
  <c r="L20" i="2"/>
  <c r="F20" i="2"/>
  <c r="O20" i="2"/>
  <c r="G5" i="10"/>
  <c r="G14" i="10" s="1"/>
  <c r="M5" i="10"/>
  <c r="M14" i="10" s="1"/>
  <c r="P5" i="10"/>
  <c r="P14" i="10" s="1"/>
  <c r="J5" i="10"/>
  <c r="J14" i="10" s="1"/>
  <c r="K16" i="10"/>
  <c r="K18" i="10" s="1"/>
  <c r="K15" i="10"/>
  <c r="F6" i="2"/>
  <c r="O6" i="2"/>
  <c r="I6" i="2"/>
  <c r="L6" i="2"/>
  <c r="J46" i="1"/>
  <c r="J29" i="1"/>
  <c r="M29" i="1"/>
  <c r="G29" i="1"/>
  <c r="K13" i="12"/>
  <c r="K48" i="1"/>
  <c r="K47" i="1"/>
  <c r="K37" i="14"/>
  <c r="H10" i="12"/>
  <c r="H11" i="12" s="1"/>
  <c r="H13" i="12" s="1"/>
  <c r="M21" i="10"/>
  <c r="G21" i="10"/>
  <c r="J21" i="10"/>
  <c r="P21" i="10"/>
  <c r="J19" i="12"/>
  <c r="G19" i="12"/>
  <c r="M19" i="12"/>
  <c r="P19" i="12"/>
  <c r="G7" i="1"/>
  <c r="J7" i="1"/>
  <c r="M7" i="1"/>
  <c r="F19" i="2"/>
  <c r="I19" i="2"/>
  <c r="L19" i="2"/>
  <c r="O19" i="2"/>
  <c r="G5" i="14"/>
  <c r="G37" i="14" s="1"/>
  <c r="J5" i="14"/>
  <c r="J37" i="14" s="1"/>
  <c r="M5" i="14"/>
  <c r="M37" i="14" s="1"/>
  <c r="P5" i="14"/>
  <c r="P37" i="14" s="1"/>
  <c r="F23" i="2"/>
  <c r="J14" i="14"/>
  <c r="M14" i="14"/>
  <c r="P14" i="14"/>
  <c r="G14" i="14"/>
  <c r="P15" i="10" l="1"/>
  <c r="P16" i="10" s="1"/>
  <c r="J38" i="14"/>
  <c r="J39" i="14"/>
  <c r="J15" i="10"/>
  <c r="J16" i="10" s="1"/>
  <c r="F25" i="2"/>
  <c r="G13" i="12" s="1"/>
  <c r="F24" i="2"/>
  <c r="P39" i="14"/>
  <c r="P38" i="14"/>
  <c r="Q38" i="14"/>
  <c r="Q39" i="14" s="1"/>
  <c r="J47" i="1"/>
  <c r="J48" i="1"/>
  <c r="L23" i="2"/>
  <c r="G39" i="14"/>
  <c r="G38" i="14"/>
  <c r="I23" i="2"/>
  <c r="M38" i="14"/>
  <c r="M39" i="14"/>
  <c r="M16" i="10"/>
  <c r="M15" i="10"/>
  <c r="M46" i="1"/>
  <c r="O23" i="2"/>
  <c r="G16" i="10"/>
  <c r="G15" i="10"/>
  <c r="K38" i="14"/>
  <c r="K39" i="14"/>
  <c r="G46" i="1"/>
  <c r="M10" i="12"/>
  <c r="M11" i="12" s="1"/>
  <c r="G47" i="1" l="1"/>
  <c r="G48" i="1"/>
  <c r="I24" i="2"/>
  <c r="I25" i="2" s="1"/>
  <c r="L24" i="2"/>
  <c r="L25" i="2" s="1"/>
  <c r="G18" i="10"/>
  <c r="M47" i="1"/>
  <c r="M48" i="1" s="1"/>
  <c r="O25" i="2"/>
  <c r="P13" i="12" s="1"/>
  <c r="O24" i="2"/>
  <c r="M18" i="10" l="1"/>
  <c r="M13" i="12"/>
  <c r="J13" i="12"/>
  <c r="J18" i="10"/>
  <c r="P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Mion</author>
  </authors>
  <commentList>
    <comment ref="E5" authorId="0" shapeId="0" xr:uid="{A77CB4FB-1819-486C-B475-826C292F8DB9}">
      <text>
        <r>
          <rPr>
            <b/>
            <sz val="8"/>
            <color indexed="81"/>
            <rFont val="Tahoma"/>
            <family val="2"/>
          </rPr>
          <t>Eric Mion:</t>
        </r>
        <r>
          <rPr>
            <sz val="8"/>
            <color indexed="81"/>
            <rFont val="Tahoma"/>
            <family val="2"/>
          </rPr>
          <t xml:space="preserve">
a play unit = toy storage + clear play area.</t>
        </r>
      </text>
    </comment>
    <comment ref="B8" authorId="0" shapeId="0" xr:uid="{407FED06-2187-49E7-A7F3-6D8E07E92EF2}">
      <text>
        <r>
          <rPr>
            <b/>
            <sz val="8"/>
            <color indexed="81"/>
            <rFont val="Tahoma"/>
            <family val="2"/>
          </rPr>
          <t>Eric Mion:</t>
        </r>
        <r>
          <rPr>
            <sz val="8"/>
            <color indexed="81"/>
            <rFont val="Tahoma"/>
            <family val="2"/>
          </rPr>
          <t xml:space="preserve">
just the kitchen, no eating area
</t>
        </r>
      </text>
    </comment>
    <comment ref="E8" authorId="0" shapeId="0" xr:uid="{A7A1C880-1C2E-4D3F-934C-58378E66A27B}">
      <text>
        <r>
          <rPr>
            <b/>
            <sz val="8"/>
            <color indexed="81"/>
            <rFont val="Tahoma"/>
            <family val="2"/>
          </rPr>
          <t>Eric Mion:</t>
        </r>
        <r>
          <rPr>
            <sz val="8"/>
            <color indexed="81"/>
            <rFont val="Tahoma"/>
            <family val="2"/>
          </rPr>
          <t xml:space="preserve">
includes one stove, refrig., sink, and counter/prep area.</t>
        </r>
      </text>
    </comment>
    <comment ref="B13" authorId="0" shapeId="0" xr:uid="{1232E678-F6D2-4633-AF70-1BB9DCF304E2}">
      <text>
        <r>
          <rPr>
            <b/>
            <sz val="8"/>
            <color indexed="81"/>
            <rFont val="Tahoma"/>
            <family val="2"/>
          </rPr>
          <t>Eric Mion:</t>
        </r>
        <r>
          <rPr>
            <sz val="8"/>
            <color indexed="81"/>
            <rFont val="Tahoma"/>
            <family val="2"/>
          </rPr>
          <t xml:space="preserve">
This is copier for dir. and admin only.</t>
        </r>
      </text>
    </comment>
    <comment ref="B14" authorId="0" shapeId="0" xr:uid="{E809FC62-11E5-46A6-856F-7030392F10C5}">
      <text>
        <r>
          <rPr>
            <b/>
            <sz val="8"/>
            <color indexed="81"/>
            <rFont val="Tahoma"/>
            <family val="2"/>
          </rPr>
          <t>Eric Mion:</t>
        </r>
        <r>
          <rPr>
            <sz val="8"/>
            <color indexed="81"/>
            <rFont val="Tahoma"/>
            <family val="2"/>
          </rPr>
          <t xml:space="preserve">
just the break/seating area, consider counter</t>
        </r>
      </text>
    </comment>
    <comment ref="B15" authorId="0" shapeId="0" xr:uid="{6C12CA32-DDD7-4B75-A1DC-0188234C8215}">
      <text>
        <r>
          <rPr>
            <b/>
            <sz val="8"/>
            <color indexed="81"/>
            <rFont val="Tahoma"/>
            <family val="2"/>
          </rPr>
          <t>Eric Mion:</t>
        </r>
        <r>
          <rPr>
            <sz val="8"/>
            <color indexed="81"/>
            <rFont val="Tahoma"/>
            <family val="2"/>
          </rPr>
          <t xml:space="preserve">
This is for design and production of brochures and larger volume materials.</t>
        </r>
      </text>
    </comment>
    <comment ref="B16" authorId="0" shapeId="0" xr:uid="{36D1CD73-8166-4A00-9411-351DA11660B1}">
      <text>
        <r>
          <rPr>
            <b/>
            <sz val="8"/>
            <color indexed="81"/>
            <rFont val="Tahoma"/>
            <family val="2"/>
          </rPr>
          <t>Eric Mion:</t>
        </r>
        <r>
          <rPr>
            <sz val="8"/>
            <color indexed="81"/>
            <rFont val="Tahoma"/>
            <family val="2"/>
          </rPr>
          <t xml:space="preserve">
for program materials (paper) and general
office supplies.</t>
        </r>
      </text>
    </comment>
    <comment ref="B17" authorId="0" shapeId="0" xr:uid="{18B9846B-17BC-4A87-8DDE-D8F94F601EFF}">
      <text>
        <r>
          <rPr>
            <b/>
            <sz val="8"/>
            <color indexed="81"/>
            <rFont val="Tahoma"/>
            <family val="2"/>
          </rPr>
          <t>Eric Mion:</t>
        </r>
        <r>
          <rPr>
            <sz val="8"/>
            <color indexed="81"/>
            <rFont val="Tahoma"/>
            <family val="2"/>
          </rPr>
          <t xml:space="preserve">
For A/V equip., computers, etc.
</t>
        </r>
      </text>
    </comment>
    <comment ref="E18" authorId="0" shapeId="0" xr:uid="{7AAE022F-B935-45A0-8099-8E10825FF090}">
      <text>
        <r>
          <rPr>
            <b/>
            <sz val="8"/>
            <color indexed="81"/>
            <rFont val="Tahoma"/>
            <family val="2"/>
          </rPr>
          <t>Eric Mion:</t>
        </r>
        <r>
          <rPr>
            <sz val="8"/>
            <color indexed="81"/>
            <rFont val="Tahoma"/>
            <family val="2"/>
          </rPr>
          <t xml:space="preserve">
includes computer desk plus general seating area per person.</t>
        </r>
      </text>
    </comment>
    <comment ref="D21" authorId="0" shapeId="0" xr:uid="{B73F44B0-616D-4A7F-A28D-561D6AA3C89C}">
      <text>
        <r>
          <rPr>
            <b/>
            <sz val="8"/>
            <color indexed="81"/>
            <rFont val="Tahoma"/>
            <family val="2"/>
          </rPr>
          <t>Eric Mion:</t>
        </r>
        <r>
          <rPr>
            <sz val="8"/>
            <color indexed="81"/>
            <rFont val="Tahoma"/>
            <family val="2"/>
          </rPr>
          <t xml:space="preserve">
Note: Army may require larger offices with comfortable seating in addition to the work space.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Mion</author>
    <author>eric</author>
  </authors>
  <commentList>
    <comment ref="A11" authorId="0" shapeId="0" xr:uid="{ABD0CEDA-8169-4802-85C5-E693E20EDE2F}">
      <text>
        <r>
          <rPr>
            <b/>
            <sz val="8"/>
            <color indexed="81"/>
            <rFont val="Tahoma"/>
            <family val="2"/>
          </rPr>
          <t>Eric Mion:</t>
        </r>
        <r>
          <rPr>
            <sz val="8"/>
            <color indexed="81"/>
            <rFont val="Tahoma"/>
            <family val="2"/>
          </rPr>
          <t xml:space="preserve">
This is copier for dir. and admin only.</t>
        </r>
      </text>
    </comment>
    <comment ref="A12" authorId="0" shapeId="0" xr:uid="{5263751D-B167-4929-8A0A-BC2679AFBE8E}">
      <text>
        <r>
          <rPr>
            <b/>
            <sz val="8"/>
            <color indexed="81"/>
            <rFont val="Tahoma"/>
            <family val="2"/>
          </rPr>
          <t>Eric Mion:</t>
        </r>
        <r>
          <rPr>
            <sz val="8"/>
            <color indexed="81"/>
            <rFont val="Tahoma"/>
            <family val="2"/>
          </rPr>
          <t xml:space="preserve">
This is for design and production of brochures and larger volume materials.</t>
        </r>
      </text>
    </comment>
    <comment ref="A13" authorId="0" shapeId="0" xr:uid="{887B8AB7-D0E3-49B5-B4F8-B089F7EA03E4}">
      <text>
        <r>
          <rPr>
            <b/>
            <sz val="8"/>
            <color indexed="81"/>
            <rFont val="Tahoma"/>
            <family val="2"/>
          </rPr>
          <t>Eric Mion:</t>
        </r>
        <r>
          <rPr>
            <sz val="8"/>
            <color indexed="81"/>
            <rFont val="Tahoma"/>
            <family val="2"/>
          </rPr>
          <t xml:space="preserve">
for program materials (paper) and general
office supplies.</t>
        </r>
      </text>
    </comment>
    <comment ref="A14" authorId="0" shapeId="0" xr:uid="{A7E46A2A-7F5B-4E53-BAAF-109FC28137F0}">
      <text>
        <r>
          <rPr>
            <b/>
            <sz val="8"/>
            <color indexed="81"/>
            <rFont val="Tahoma"/>
            <family val="2"/>
          </rPr>
          <t>Eric Mion:</t>
        </r>
        <r>
          <rPr>
            <sz val="8"/>
            <color indexed="81"/>
            <rFont val="Tahoma"/>
            <family val="2"/>
          </rPr>
          <t xml:space="preserve">
For A/V equip., computers, etc.
</t>
        </r>
      </text>
    </comment>
    <comment ref="D15" authorId="0" shapeId="0" xr:uid="{40F41108-D1B0-4069-8059-6A083A2141B3}">
      <text>
        <r>
          <rPr>
            <b/>
            <sz val="8"/>
            <color indexed="81"/>
            <rFont val="Tahoma"/>
            <family val="2"/>
          </rPr>
          <t>Eric Mion:</t>
        </r>
        <r>
          <rPr>
            <sz val="8"/>
            <color indexed="81"/>
            <rFont val="Tahoma"/>
            <family val="2"/>
          </rPr>
          <t xml:space="preserve">
includes computer desk plus general seating area per person.</t>
        </r>
      </text>
    </comment>
    <comment ref="D17" authorId="1" shapeId="0" xr:uid="{5997B9E2-0CEA-4FDF-840C-A6AFC94C25F8}">
      <text>
        <r>
          <rPr>
            <b/>
            <sz val="8"/>
            <color indexed="81"/>
            <rFont val="Tahoma"/>
            <family val="2"/>
          </rPr>
          <t>eric:</t>
        </r>
        <r>
          <rPr>
            <sz val="8"/>
            <color indexed="81"/>
            <rFont val="Tahoma"/>
            <family val="2"/>
          </rPr>
          <t xml:space="preserve">
includes two 6’ long and 24 in deep shelving units, one 6’ long 36 in deep shelving unit for larger good, like TVs. 6’ long work surface with double sink and a dishwasher. (My notes also indicated the possible need for a commercial dishwasher)  All that plus a minimum of 36 in clear circulation.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Mion</author>
  </authors>
  <commentList>
    <comment ref="B10" authorId="0" shapeId="0" xr:uid="{6CE52073-3053-4992-B048-74B80C0C94A0}">
      <text>
        <r>
          <rPr>
            <b/>
            <sz val="8"/>
            <color indexed="81"/>
            <rFont val="Tahoma"/>
            <family val="2"/>
          </rPr>
          <t>Eric Mion:</t>
        </r>
        <r>
          <rPr>
            <sz val="8"/>
            <color indexed="81"/>
            <rFont val="Tahoma"/>
            <family val="2"/>
          </rPr>
          <t xml:space="preserve">
This is copier for dir. and admin only.</t>
        </r>
      </text>
    </comment>
    <comment ref="B12" authorId="0" shapeId="0" xr:uid="{4DD85D36-F734-46C8-B156-D3FF302AD297}">
      <text>
        <r>
          <rPr>
            <b/>
            <sz val="8"/>
            <color indexed="81"/>
            <rFont val="Tahoma"/>
            <family val="2"/>
          </rPr>
          <t>Eric Mion:</t>
        </r>
        <r>
          <rPr>
            <sz val="8"/>
            <color indexed="81"/>
            <rFont val="Tahoma"/>
            <family val="2"/>
          </rPr>
          <t xml:space="preserve">
This is for design and production of brochures and larger volume materials.</t>
        </r>
      </text>
    </comment>
    <comment ref="B13" authorId="0" shapeId="0" xr:uid="{48D37612-19B5-4DC5-879C-E8F8AE2C46F4}">
      <text>
        <r>
          <rPr>
            <b/>
            <sz val="8"/>
            <color indexed="81"/>
            <rFont val="Tahoma"/>
            <family val="2"/>
          </rPr>
          <t>Eric Mion:</t>
        </r>
        <r>
          <rPr>
            <sz val="8"/>
            <color indexed="81"/>
            <rFont val="Tahoma"/>
            <family val="2"/>
          </rPr>
          <t xml:space="preserve">
for program materials (paper) and general
office supplies.</t>
        </r>
      </text>
    </comment>
    <comment ref="B14" authorId="0" shapeId="0" xr:uid="{B58D23EA-A4A7-471B-887F-1166B2CBA8BD}">
      <text>
        <r>
          <rPr>
            <b/>
            <sz val="8"/>
            <color indexed="81"/>
            <rFont val="Tahoma"/>
            <family val="2"/>
          </rPr>
          <t>Eric Mion:</t>
        </r>
        <r>
          <rPr>
            <sz val="8"/>
            <color indexed="81"/>
            <rFont val="Tahoma"/>
            <family val="2"/>
          </rPr>
          <t xml:space="preserve">
For A/V equip., computers, etc.
</t>
        </r>
      </text>
    </comment>
    <comment ref="E15" authorId="0" shapeId="0" xr:uid="{7C72305E-D230-4C5E-97AE-41394E8C1D5C}">
      <text>
        <r>
          <rPr>
            <b/>
            <sz val="8"/>
            <color indexed="81"/>
            <rFont val="Tahoma"/>
            <family val="2"/>
          </rPr>
          <t>Eric Mion:</t>
        </r>
        <r>
          <rPr>
            <sz val="8"/>
            <color indexed="81"/>
            <rFont val="Tahoma"/>
            <family val="2"/>
          </rPr>
          <t xml:space="preserve">
includes computer desk plus general seating area per person.</t>
        </r>
      </text>
    </comment>
    <comment ref="B24" authorId="0" shapeId="0" xr:uid="{5AE2C791-F98F-4E16-807D-BB3108B3D045}">
      <text>
        <r>
          <rPr>
            <b/>
            <sz val="8"/>
            <color indexed="81"/>
            <rFont val="Tahoma"/>
            <family val="2"/>
          </rPr>
          <t>Eric Mion:</t>
        </r>
        <r>
          <rPr>
            <sz val="8"/>
            <color indexed="81"/>
            <rFont val="Tahoma"/>
            <family val="2"/>
          </rPr>
          <t xml:space="preserve">
just the kitchen, no eating area
</t>
        </r>
      </text>
    </comment>
    <comment ref="E24" authorId="0" shapeId="0" xr:uid="{4B88D402-0841-4624-B090-7929D014807C}">
      <text>
        <r>
          <rPr>
            <b/>
            <sz val="8"/>
            <color indexed="81"/>
            <rFont val="Tahoma"/>
            <family val="2"/>
          </rPr>
          <t>Eric Mion:</t>
        </r>
        <r>
          <rPr>
            <sz val="8"/>
            <color indexed="81"/>
            <rFont val="Tahoma"/>
            <family val="2"/>
          </rPr>
          <t xml:space="preserve">
includes one stove, refrig., sink, and counter/prep area.</t>
        </r>
      </text>
    </comment>
    <comment ref="B25" authorId="0" shapeId="0" xr:uid="{F3753FB2-3C08-4433-92F0-55129CF65B84}">
      <text>
        <r>
          <rPr>
            <b/>
            <sz val="8"/>
            <color indexed="81"/>
            <rFont val="Tahoma"/>
            <family val="2"/>
          </rPr>
          <t>Eric Mion:</t>
        </r>
        <r>
          <rPr>
            <sz val="8"/>
            <color indexed="81"/>
            <rFont val="Tahoma"/>
            <family val="2"/>
          </rPr>
          <t xml:space="preserve">
just the break/seating area, consider counter</t>
        </r>
      </text>
    </comment>
    <comment ref="E40" authorId="0" shapeId="0" xr:uid="{D3790816-C636-4A9B-84A7-3BF48FDEB4ED}">
      <text>
        <r>
          <rPr>
            <b/>
            <sz val="8"/>
            <color indexed="81"/>
            <rFont val="Tahoma"/>
            <family val="2"/>
          </rPr>
          <t>Eric Mion:</t>
        </r>
        <r>
          <rPr>
            <sz val="8"/>
            <color indexed="81"/>
            <rFont val="Tahoma"/>
            <family val="2"/>
          </rPr>
          <t xml:space="preserve">
a play unit = toy storage + clear play area.</t>
        </r>
      </text>
    </comment>
    <comment ref="B43" authorId="0" shapeId="0" xr:uid="{71587336-017F-46EF-900F-D4D42DACBAFA}">
      <text>
        <r>
          <rPr>
            <b/>
            <sz val="8"/>
            <color indexed="81"/>
            <rFont val="Tahoma"/>
            <family val="2"/>
          </rPr>
          <t>Eric Mion:</t>
        </r>
        <r>
          <rPr>
            <sz val="8"/>
            <color indexed="81"/>
            <rFont val="Tahoma"/>
            <family val="2"/>
          </rPr>
          <t xml:space="preserve">
Provides baby siting for parents attending classes.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 Mion</author>
  </authors>
  <commentList>
    <comment ref="E20" authorId="0" shapeId="0" xr:uid="{D8C4E71B-71CC-458B-9B73-980F97D9319F}">
      <text>
        <r>
          <rPr>
            <b/>
            <sz val="8"/>
            <color indexed="81"/>
            <rFont val="Tahoma"/>
            <family val="2"/>
          </rPr>
          <t>Eric Mion:</t>
        </r>
        <r>
          <rPr>
            <sz val="8"/>
            <color indexed="81"/>
            <rFont val="Tahoma"/>
            <family val="2"/>
          </rPr>
          <t xml:space="preserve">
a play unit = toy storage + clear play area.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 Mion</author>
  </authors>
  <commentList>
    <comment ref="A4" authorId="0" shapeId="0" xr:uid="{E616EEFB-D1F6-4D7A-AFA5-8860931519F1}">
      <text>
        <r>
          <rPr>
            <b/>
            <sz val="8"/>
            <color indexed="81"/>
            <rFont val="Tahoma"/>
            <family val="2"/>
          </rPr>
          <t>Eric Mion:</t>
        </r>
        <r>
          <rPr>
            <sz val="8"/>
            <color indexed="81"/>
            <rFont val="Tahoma"/>
            <family val="2"/>
          </rPr>
          <t xml:space="preserve">
This is for design and production of brochures and larger volume materials.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 Mion</author>
  </authors>
  <commentList>
    <comment ref="E15" authorId="0" shapeId="0" xr:uid="{91324AAB-489D-4E9C-B4D7-941982DDDC96}">
      <text>
        <r>
          <rPr>
            <b/>
            <sz val="8"/>
            <color indexed="81"/>
            <rFont val="Tahoma"/>
            <family val="2"/>
          </rPr>
          <t>Eric Mion:</t>
        </r>
        <r>
          <rPr>
            <sz val="8"/>
            <color indexed="81"/>
            <rFont val="Tahoma"/>
            <family val="2"/>
          </rPr>
          <t xml:space="preserve">
a play unit = toy storage + clear play area.</t>
        </r>
      </text>
    </comment>
    <comment ref="B16" authorId="0" shapeId="0" xr:uid="{2D7E5099-FEF6-47C9-AEEF-B5A563AA281F}">
      <text>
        <r>
          <rPr>
            <b/>
            <sz val="8"/>
            <color indexed="81"/>
            <rFont val="Tahoma"/>
            <family val="2"/>
          </rPr>
          <t>Eric Mion:</t>
        </r>
        <r>
          <rPr>
            <sz val="8"/>
            <color indexed="81"/>
            <rFont val="Tahoma"/>
            <family val="2"/>
          </rPr>
          <t xml:space="preserve">
just the kitchen, no eating area
</t>
        </r>
      </text>
    </comment>
    <comment ref="E16" authorId="0" shapeId="0" xr:uid="{565D2A74-91B6-448F-A4A1-F47D3EC8B367}">
      <text>
        <r>
          <rPr>
            <b/>
            <sz val="8"/>
            <color indexed="81"/>
            <rFont val="Tahoma"/>
            <family val="2"/>
          </rPr>
          <t>Eric Mion:</t>
        </r>
        <r>
          <rPr>
            <sz val="8"/>
            <color indexed="81"/>
            <rFont val="Tahoma"/>
            <family val="2"/>
          </rPr>
          <t xml:space="preserve">
includes one stove, refrig., sink, and counter/prep area.</t>
        </r>
      </text>
    </comment>
    <comment ref="B17" authorId="0" shapeId="0" xr:uid="{C1C0A579-852A-49C4-9E3B-89B888FC7687}">
      <text>
        <r>
          <rPr>
            <b/>
            <sz val="8"/>
            <color indexed="81"/>
            <rFont val="Tahoma"/>
            <family val="2"/>
          </rPr>
          <t>Eric Mion:</t>
        </r>
        <r>
          <rPr>
            <sz val="8"/>
            <color indexed="81"/>
            <rFont val="Tahoma"/>
            <family val="2"/>
          </rPr>
          <t xml:space="preserve">
just the break/seating area, consider counter</t>
        </r>
      </text>
    </comment>
  </commentList>
</comments>
</file>

<file path=xl/sharedStrings.xml><?xml version="1.0" encoding="utf-8"?>
<sst xmlns="http://schemas.openxmlformats.org/spreadsheetml/2006/main" count="445" uniqueCount="167">
  <si>
    <t>Space Allocation Standard</t>
  </si>
  <si>
    <t>Medium Installation</t>
  </si>
  <si>
    <t>Functional Component</t>
  </si>
  <si>
    <t>Standard</t>
  </si>
  <si>
    <t>No.</t>
  </si>
  <si>
    <t>per office</t>
  </si>
  <si>
    <t>per lobby</t>
  </si>
  <si>
    <t>per fixture</t>
  </si>
  <si>
    <t xml:space="preserve"> Circulation and Mechanical Building Factor @</t>
  </si>
  <si>
    <r>
      <t>m</t>
    </r>
    <r>
      <rPr>
        <b/>
        <vertAlign val="superscript"/>
        <sz val="10"/>
        <rFont val="Arial"/>
        <family val="2"/>
      </rPr>
      <t>2</t>
    </r>
  </si>
  <si>
    <r>
      <t>ft.</t>
    </r>
    <r>
      <rPr>
        <b/>
        <vertAlign val="superscript"/>
        <sz val="10"/>
        <rFont val="Arial"/>
        <family val="2"/>
      </rPr>
      <t>2</t>
    </r>
  </si>
  <si>
    <t>Storage</t>
  </si>
  <si>
    <t>Support Spaces</t>
  </si>
  <si>
    <t>Lobby</t>
  </si>
  <si>
    <t>Toilets</t>
  </si>
  <si>
    <t>per storage room</t>
  </si>
  <si>
    <t>Director Office</t>
  </si>
  <si>
    <t>Break Room</t>
  </si>
  <si>
    <t>Lobby Waiting</t>
  </si>
  <si>
    <t>Child Play Area</t>
  </si>
  <si>
    <t>Class Room</t>
  </si>
  <si>
    <t>Reception I+R Specialist</t>
  </si>
  <si>
    <t>per desk</t>
  </si>
  <si>
    <t>Interview Room</t>
  </si>
  <si>
    <t>Clinical Services</t>
  </si>
  <si>
    <t>PFMP-Office</t>
  </si>
  <si>
    <t>EFMP-Office</t>
  </si>
  <si>
    <t>RAO-Office</t>
  </si>
  <si>
    <t>Group Therapy</t>
  </si>
  <si>
    <t>Decompression/Waiting Room</t>
  </si>
  <si>
    <t>Supp.</t>
  </si>
  <si>
    <t>per 15 seats</t>
  </si>
  <si>
    <t>Clinical Counseling Office</t>
  </si>
  <si>
    <t>Janitor's Closet</t>
  </si>
  <si>
    <t>per closet</t>
  </si>
  <si>
    <t>Clinical</t>
  </si>
  <si>
    <t>I&amp;R</t>
  </si>
  <si>
    <t xml:space="preserve">Dir./Admin. </t>
  </si>
  <si>
    <t xml:space="preserve">Total Building Net Area </t>
  </si>
  <si>
    <t>Total Building Gross Area</t>
  </si>
  <si>
    <t>accomodates two desk-type chairs with a working space between counc. and client</t>
  </si>
  <si>
    <t>accomodates love seat + a comfortable chair + appropriate open space between counc. and client</t>
  </si>
  <si>
    <r>
      <t xml:space="preserve">Additional EFMP File Area </t>
    </r>
    <r>
      <rPr>
        <vertAlign val="superscript"/>
        <sz val="9"/>
        <rFont val="Arial"/>
        <family val="2"/>
      </rPr>
      <t>1</t>
    </r>
  </si>
  <si>
    <r>
      <t xml:space="preserve">Additional Counseling File Area </t>
    </r>
    <r>
      <rPr>
        <vertAlign val="superscript"/>
        <sz val="9"/>
        <rFont val="Arial"/>
        <family val="2"/>
      </rPr>
      <t>1</t>
    </r>
  </si>
  <si>
    <r>
      <t>1</t>
    </r>
    <r>
      <rPr>
        <sz val="9"/>
        <rFont val="Arial"/>
        <family val="2"/>
      </rPr>
      <t xml:space="preserve"> additional file area my be centralized, accommodated in the individual offices, or some combination of the two.</t>
    </r>
  </si>
  <si>
    <t>accomodates love seat +/or comfortable chairs for several family members + appropriate open space between counc. and client</t>
  </si>
  <si>
    <t>accomodates desk, two visitor chairs - basic work space</t>
  </si>
  <si>
    <t>lends itself to being a sat. office</t>
  </si>
  <si>
    <t>per workstation</t>
  </si>
  <si>
    <t>per room</t>
  </si>
  <si>
    <t>per person</t>
  </si>
  <si>
    <t>per play unit</t>
  </si>
  <si>
    <t>per machine</t>
  </si>
  <si>
    <t>Smallest</t>
  </si>
  <si>
    <t>Biggest</t>
  </si>
  <si>
    <t>Vending (staff and public)</t>
  </si>
  <si>
    <t>per kitchen unit</t>
  </si>
  <si>
    <t>per break room</t>
  </si>
  <si>
    <t>Lobby (incl. security desk)</t>
  </si>
  <si>
    <t>Administrative Assistant</t>
  </si>
  <si>
    <t>Copy and support</t>
  </si>
  <si>
    <t>Copy/Graphics</t>
  </si>
  <si>
    <t>Secure Storage</t>
  </si>
  <si>
    <t>Computer Resource + Display</t>
  </si>
  <si>
    <t>TAMP/FMEAP + RAP</t>
  </si>
  <si>
    <t>TAMP/FMEAP/RAP Staff</t>
  </si>
  <si>
    <t>EFMP Common Area</t>
  </si>
  <si>
    <t>Additional Pgrm Off.</t>
  </si>
  <si>
    <t>per room (grp of 8)</t>
  </si>
  <si>
    <t>FAP Office</t>
  </si>
  <si>
    <t>AFTB/AFAP</t>
  </si>
  <si>
    <t>AFTB/AFAP (Army)</t>
  </si>
  <si>
    <t>Clinical Counseling Office (Navy)</t>
  </si>
  <si>
    <t>O</t>
  </si>
  <si>
    <t>N</t>
  </si>
  <si>
    <t>Lending Locker</t>
  </si>
  <si>
    <t>A, MC (opt AF)</t>
  </si>
  <si>
    <t>A, MC (opt N, AF)</t>
  </si>
  <si>
    <t>A</t>
  </si>
  <si>
    <t>DDR</t>
  </si>
  <si>
    <t>NPS</t>
  </si>
  <si>
    <t>Volun. Coord.</t>
  </si>
  <si>
    <t>PES/Life Skills</t>
  </si>
  <si>
    <t>RUS/Deploy Support</t>
  </si>
  <si>
    <t>A, N, AF (Opt. MC)</t>
  </si>
  <si>
    <t>MC</t>
  </si>
  <si>
    <t>A, N, MC</t>
  </si>
  <si>
    <t>SAVI</t>
  </si>
  <si>
    <t>A, N</t>
  </si>
  <si>
    <t>CRC Meeting Room</t>
  </si>
  <si>
    <t>N (opt A)</t>
  </si>
  <si>
    <t>A, AF (opt - MC)</t>
  </si>
  <si>
    <t>Kitchen</t>
  </si>
  <si>
    <t>Lobby Child Play Area</t>
  </si>
  <si>
    <t>* Optional spaces include building factor</t>
  </si>
  <si>
    <t>Required Navy Spaces</t>
  </si>
  <si>
    <t>Options</t>
  </si>
  <si>
    <t xml:space="preserve">SUBTOTAL - NAVY REQUIRED NET SPACES </t>
  </si>
  <si>
    <t xml:space="preserve">SUBTOTAL - NAVY REQUIRED GROSS SPACES </t>
  </si>
  <si>
    <t>Req. MC Spaces</t>
  </si>
  <si>
    <t xml:space="preserve">SUBTOTAL - MARINE CORPS REQUIRED NET SPACES </t>
  </si>
  <si>
    <t xml:space="preserve">SUBTOTAL - MARINE CORPS REQUIRED GROSS SPACES </t>
  </si>
  <si>
    <t>SUBTOTAL MARINE CORPS FSC (Unified FSC Subtotal + MC Required Subtotal)</t>
  </si>
  <si>
    <t>TOTAL MARINE CORPS FSC (Add Subtotal MC FSC + Selected Options)</t>
  </si>
  <si>
    <t xml:space="preserve">SUBTOTAL UNIFIED FSC Building Net Area </t>
  </si>
  <si>
    <t>SUBTOTAL UNIFIED FSC Building Gross Area</t>
  </si>
  <si>
    <t>Short-term Alternative Child Care (STACC)</t>
  </si>
  <si>
    <t>* Optional spaces include 20% building factor</t>
  </si>
  <si>
    <t>Large</t>
  </si>
  <si>
    <t>Extra Large</t>
  </si>
  <si>
    <t>Medium</t>
  </si>
  <si>
    <t>Small</t>
  </si>
  <si>
    <t>Required Spaces</t>
  </si>
  <si>
    <t xml:space="preserve">SUBTOTAL Required Army FSC Building Net Area </t>
  </si>
  <si>
    <t>SUBTOTAL Required Army FSC Building Gross Area</t>
  </si>
  <si>
    <t>SUBTOTAL NAVY FSC (Unified FSC Subtotal + Navy Required Subtotal)</t>
  </si>
  <si>
    <t>TOTAL NAVY FSC (Add Subtotal Navy FSC + Selected Options)</t>
  </si>
  <si>
    <t>Estimated Staffing (note, final facility staffing may vary):</t>
  </si>
  <si>
    <t>Chief of Programs workstation</t>
  </si>
  <si>
    <t>sec. desk</t>
  </si>
  <si>
    <t>i+r</t>
  </si>
  <si>
    <r>
      <t>1</t>
    </r>
    <r>
      <rPr>
        <sz val="9"/>
        <rFont val="Arial"/>
        <family val="2"/>
      </rPr>
      <t xml:space="preserve"> additional file area may be centralized, accommodated in the individual offices, or some combination of the two.</t>
    </r>
  </si>
  <si>
    <t>Staff Break/Conference Room</t>
  </si>
  <si>
    <t>per room unit</t>
  </si>
  <si>
    <t>Reception I&amp;R Specialist</t>
  </si>
  <si>
    <t>PES/FLE/Life Skills</t>
  </si>
  <si>
    <t>Volunteer Coord.</t>
  </si>
  <si>
    <t>EFMP Office</t>
  </si>
  <si>
    <t>RAO Office</t>
  </si>
  <si>
    <t>Lending Locker/Cleaning Area</t>
  </si>
  <si>
    <t>Group Treatment Room</t>
  </si>
  <si>
    <t>Director's copy and support</t>
  </si>
  <si>
    <t>Kitchen/Teaching Kitchen</t>
  </si>
  <si>
    <t>NPS ("kid friendly")</t>
  </si>
  <si>
    <t xml:space="preserve">Air Force Aid Society </t>
  </si>
  <si>
    <t>Army Emergency Relief</t>
  </si>
  <si>
    <t>Quantity Range</t>
  </si>
  <si>
    <t>1 to 7</t>
  </si>
  <si>
    <t>1 to 5</t>
  </si>
  <si>
    <t>1 to 2</t>
  </si>
  <si>
    <r>
      <t xml:space="preserve">Interview Room </t>
    </r>
    <r>
      <rPr>
        <vertAlign val="superscript"/>
        <sz val="9"/>
        <rFont val="Arial"/>
        <family val="2"/>
      </rPr>
      <t>1</t>
    </r>
  </si>
  <si>
    <r>
      <t xml:space="preserve">Additional EFMP File Area </t>
    </r>
    <r>
      <rPr>
        <vertAlign val="superscript"/>
        <sz val="9"/>
        <rFont val="Arial"/>
        <family val="2"/>
      </rPr>
      <t>2</t>
    </r>
  </si>
  <si>
    <t>RRP</t>
  </si>
  <si>
    <t>FRP</t>
  </si>
  <si>
    <t>Volunteer Office</t>
  </si>
  <si>
    <t>AVC</t>
  </si>
  <si>
    <t>RSO Office</t>
  </si>
  <si>
    <t>Deployment/MOB/SSO</t>
  </si>
  <si>
    <t>ERP</t>
  </si>
  <si>
    <t>Other Staff Offices</t>
  </si>
  <si>
    <t>RAP/TAMP/FMEAP Staff</t>
  </si>
  <si>
    <t>PFM/FRO Office</t>
  </si>
  <si>
    <t>RUS</t>
  </si>
  <si>
    <t>RAO</t>
  </si>
  <si>
    <t>RUS/Family Readiness NCO</t>
  </si>
  <si>
    <t>EFMP</t>
  </si>
  <si>
    <t>per group of 8</t>
  </si>
  <si>
    <t>per child (25% of capacity)</t>
  </si>
  <si>
    <t>Option Spaces*</t>
  </si>
  <si>
    <r>
      <t xml:space="preserve">Additional Counseling File Area </t>
    </r>
    <r>
      <rPr>
        <vertAlign val="superscript"/>
        <sz val="9"/>
        <rFont val="Arial"/>
        <family val="2"/>
      </rPr>
      <t>2</t>
    </r>
  </si>
  <si>
    <t>Shower/changing/locker area</t>
  </si>
  <si>
    <t xml:space="preserve">per ADA shower/changing </t>
  </si>
  <si>
    <t>0 to 5</t>
  </si>
  <si>
    <t>Shower/changing/locker</t>
  </si>
  <si>
    <t>per ADA shower/changing</t>
  </si>
  <si>
    <t>Unisex toilet/shower/changing/locker</t>
  </si>
  <si>
    <t>N/MC Relief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</si>
</sst>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color indexed="9"/>
      <name val="Arial"/>
      <family val="2"/>
    </font>
    <font>
      <b/>
      <sz val="10"/>
      <name val="Arial"/>
      <family val="2"/>
    </font>
    <font>
      <sz val="10"/>
      <name val="Arial"/>
      <family val="2"/>
    </font>
    <font>
      <b/>
      <vertAlign val="superscript"/>
      <sz val="10"/>
      <name val="Arial"/>
      <family val="2"/>
    </font>
    <font>
      <b/>
      <sz val="9"/>
      <name val="Arial"/>
      <family val="2"/>
    </font>
    <font>
      <sz val="9"/>
      <name val="Arial"/>
      <family val="2"/>
    </font>
    <font>
      <sz val="8"/>
      <color indexed="81"/>
      <name val="Tahoma"/>
      <family val="2"/>
    </font>
    <font>
      <b/>
      <sz val="8"/>
      <color indexed="81"/>
      <name val="Tahoma"/>
      <family val="2"/>
    </font>
    <font>
      <vertAlign val="superscript"/>
      <sz val="9"/>
      <name val="Arial"/>
      <family val="2"/>
    </font>
    <font>
      <b/>
      <sz val="7"/>
      <name val="Arial"/>
      <family val="2"/>
    </font>
    <font>
      <b/>
      <sz val="8.5"/>
      <name val="Arial"/>
      <family val="2"/>
    </font>
    <font>
      <sz val="8"/>
      <name val="Arial"/>
      <family val="2"/>
    </font>
  </fonts>
  <fills count="7">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s>
  <borders count="74">
    <border>
      <left/>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314">
    <xf numFmtId="0" fontId="0" fillId="0" borderId="0" xfId="0"/>
    <xf numFmtId="0" fontId="3" fillId="0" borderId="0" xfId="0" applyFont="1" applyBorder="1" applyAlignment="1"/>
    <xf numFmtId="0" fontId="3" fillId="0" borderId="1" xfId="0" applyFont="1" applyBorder="1" applyAlignment="1"/>
    <xf numFmtId="0" fontId="3" fillId="0" borderId="0" xfId="0" applyFont="1" applyBorder="1" applyAlignment="1">
      <alignment horizontal="center"/>
    </xf>
    <xf numFmtId="0" fontId="6" fillId="0" borderId="0" xfId="0" applyFont="1" applyBorder="1" applyAlignment="1"/>
    <xf numFmtId="0" fontId="6" fillId="0" borderId="0" xfId="0" applyFont="1" applyBorder="1" applyAlignment="1">
      <alignment horizontal="left"/>
    </xf>
    <xf numFmtId="0" fontId="5" fillId="0" borderId="2" xfId="0" applyFont="1" applyBorder="1" applyAlignment="1">
      <alignment horizontal="right" vertical="center"/>
    </xf>
    <xf numFmtId="0" fontId="1" fillId="0" borderId="3" xfId="0" applyFont="1" applyBorder="1" applyAlignment="1">
      <alignment wrapText="1"/>
    </xf>
    <xf numFmtId="0" fontId="6" fillId="0" borderId="4" xfId="0" applyFont="1" applyBorder="1" applyAlignment="1"/>
    <xf numFmtId="0" fontId="5" fillId="0" borderId="5" xfId="0" applyFont="1" applyBorder="1" applyAlignment="1">
      <alignment horizontal="right" vertical="center"/>
    </xf>
    <xf numFmtId="0" fontId="6" fillId="0" borderId="0" xfId="0" applyFont="1" applyFill="1" applyBorder="1" applyAlignment="1"/>
    <xf numFmtId="0" fontId="6" fillId="0" borderId="6" xfId="0" applyFont="1" applyBorder="1" applyAlignment="1">
      <alignment horizontal="center" vertical="center"/>
    </xf>
    <xf numFmtId="0" fontId="6" fillId="0" borderId="6" xfId="0" applyFont="1" applyBorder="1" applyAlignment="1">
      <alignment vertical="center"/>
    </xf>
    <xf numFmtId="3" fontId="6" fillId="0" borderId="6" xfId="0" applyNumberFormat="1" applyFont="1" applyBorder="1" applyAlignment="1">
      <alignment horizontal="right" vertical="center"/>
    </xf>
    <xf numFmtId="3" fontId="6" fillId="0" borderId="6" xfId="0" applyNumberFormat="1" applyFont="1" applyBorder="1" applyAlignment="1">
      <alignment vertical="center"/>
    </xf>
    <xf numFmtId="2" fontId="6" fillId="0" borderId="6" xfId="0" applyNumberFormat="1" applyFont="1" applyBorder="1" applyAlignment="1">
      <alignment horizontal="center" vertical="center"/>
    </xf>
    <xf numFmtId="2" fontId="6" fillId="0" borderId="6" xfId="0" applyNumberFormat="1" applyFont="1" applyBorder="1" applyAlignment="1">
      <alignment vertical="center"/>
    </xf>
    <xf numFmtId="2" fontId="6" fillId="0" borderId="6" xfId="0" applyNumberFormat="1" applyFont="1" applyBorder="1" applyAlignment="1">
      <alignment horizontal="right" vertical="center"/>
    </xf>
    <xf numFmtId="0" fontId="6" fillId="0" borderId="6" xfId="0" applyFont="1" applyBorder="1" applyAlignment="1">
      <alignment horizontal="left" vertical="center"/>
    </xf>
    <xf numFmtId="0" fontId="6" fillId="0" borderId="6" xfId="0" applyFont="1" applyFill="1" applyBorder="1" applyAlignment="1">
      <alignment horizontal="center" vertical="center"/>
    </xf>
    <xf numFmtId="2" fontId="6" fillId="0" borderId="6" xfId="0" applyNumberFormat="1" applyFont="1" applyFill="1" applyBorder="1" applyAlignment="1">
      <alignment vertical="center"/>
    </xf>
    <xf numFmtId="2" fontId="6" fillId="0" borderId="6" xfId="0" applyNumberFormat="1" applyFont="1" applyFill="1" applyBorder="1" applyAlignment="1">
      <alignment horizontal="right" vertical="center"/>
    </xf>
    <xf numFmtId="3" fontId="6" fillId="0" borderId="6" xfId="0" applyNumberFormat="1" applyFont="1" applyFill="1" applyBorder="1" applyAlignment="1">
      <alignment horizontal="right" vertical="center"/>
    </xf>
    <xf numFmtId="2"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3" fontId="6" fillId="0" borderId="7" xfId="0" applyNumberFormat="1" applyFont="1" applyBorder="1" applyAlignment="1">
      <alignment vertical="center"/>
    </xf>
    <xf numFmtId="2"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vertical="center"/>
    </xf>
    <xf numFmtId="2" fontId="6" fillId="0" borderId="8" xfId="0" applyNumberFormat="1" applyFont="1" applyBorder="1" applyAlignment="1">
      <alignment vertical="center"/>
    </xf>
    <xf numFmtId="3" fontId="6" fillId="0" borderId="8" xfId="0" applyNumberFormat="1" applyFont="1" applyBorder="1" applyAlignment="1">
      <alignment horizontal="righ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5" fillId="0" borderId="9" xfId="0" applyFont="1" applyBorder="1" applyAlignment="1">
      <alignment horizontal="right" vertical="center"/>
    </xf>
    <xf numFmtId="0" fontId="6" fillId="2" borderId="10" xfId="0" applyFont="1" applyFill="1" applyBorder="1" applyAlignment="1">
      <alignment horizontal="center" vertical="center"/>
    </xf>
    <xf numFmtId="3" fontId="5" fillId="0" borderId="10" xfId="0" applyNumberFormat="1" applyFont="1" applyBorder="1" applyAlignment="1">
      <alignment horizontal="right" vertical="center"/>
    </xf>
    <xf numFmtId="0" fontId="6" fillId="0" borderId="11" xfId="0" applyFont="1" applyBorder="1" applyAlignment="1">
      <alignment vertical="center"/>
    </xf>
    <xf numFmtId="0" fontId="6" fillId="0" borderId="11" xfId="0" applyFont="1" applyBorder="1" applyAlignment="1">
      <alignment horizontal="right" vertical="center"/>
    </xf>
    <xf numFmtId="0" fontId="6" fillId="0" borderId="4" xfId="0" applyFont="1" applyBorder="1" applyAlignment="1">
      <alignment vertical="center"/>
    </xf>
    <xf numFmtId="0" fontId="6" fillId="0" borderId="4" xfId="0" applyFont="1" applyBorder="1" applyAlignment="1">
      <alignment horizontal="center" vertical="center"/>
    </xf>
    <xf numFmtId="3" fontId="6" fillId="0" borderId="6" xfId="0" applyNumberFormat="1" applyFont="1" applyFill="1" applyBorder="1" applyAlignment="1">
      <alignment vertical="center"/>
    </xf>
    <xf numFmtId="0" fontId="6" fillId="0" borderId="0" xfId="0" applyFont="1" applyFill="1" applyBorder="1" applyAlignment="1">
      <alignment horizontal="center"/>
    </xf>
    <xf numFmtId="0" fontId="5" fillId="0" borderId="0" xfId="0" applyFont="1" applyFill="1" applyBorder="1" applyAlignment="1">
      <alignment horizontal="right" vertical="center"/>
    </xf>
    <xf numFmtId="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3" fillId="0" borderId="13" xfId="0" applyFont="1" applyBorder="1" applyAlignment="1">
      <alignment vertical="center"/>
    </xf>
    <xf numFmtId="4" fontId="5" fillId="0" borderId="9" xfId="0" applyNumberFormat="1" applyFont="1" applyBorder="1" applyAlignment="1">
      <alignment horizontal="right" vertical="center"/>
    </xf>
    <xf numFmtId="4" fontId="5" fillId="0" borderId="5" xfId="0" applyNumberFormat="1" applyFont="1" applyBorder="1" applyAlignment="1">
      <alignment horizontal="right" vertical="center"/>
    </xf>
    <xf numFmtId="4" fontId="5" fillId="0" borderId="2" xfId="0" applyNumberFormat="1" applyFont="1" applyBorder="1" applyAlignment="1">
      <alignment horizontal="right"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9" fontId="5" fillId="0" borderId="10" xfId="0" applyNumberFormat="1" applyFont="1" applyBorder="1" applyAlignment="1">
      <alignment horizontal="center" vertical="center"/>
    </xf>
    <xf numFmtId="2" fontId="6" fillId="0" borderId="8" xfId="0" applyNumberFormat="1" applyFont="1" applyFill="1" applyBorder="1" applyAlignment="1">
      <alignment horizontal="center" vertical="center"/>
    </xf>
    <xf numFmtId="3" fontId="2" fillId="0" borderId="14"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7" xfId="0" applyNumberFormat="1" applyFont="1" applyBorder="1" applyAlignment="1">
      <alignment horizontal="center" vertical="center"/>
    </xf>
    <xf numFmtId="3" fontId="6" fillId="0" borderId="0" xfId="0" applyNumberFormat="1" applyFont="1" applyFill="1" applyBorder="1" applyAlignment="1">
      <alignment horizontal="center"/>
    </xf>
    <xf numFmtId="3" fontId="3" fillId="0" borderId="0" xfId="0" applyNumberFormat="1" applyFont="1" applyBorder="1" applyAlignment="1">
      <alignment horizontal="center"/>
    </xf>
    <xf numFmtId="3" fontId="6" fillId="0" borderId="8" xfId="0" applyNumberFormat="1" applyFont="1" applyFill="1" applyBorder="1" applyAlignment="1">
      <alignment horizontal="center" vertical="center"/>
    </xf>
    <xf numFmtId="3" fontId="2" fillId="0" borderId="14" xfId="0" applyNumberFormat="1" applyFont="1" applyBorder="1" applyAlignment="1">
      <alignment horizontal="center" vertical="center" wrapText="1"/>
    </xf>
    <xf numFmtId="3" fontId="6" fillId="0" borderId="8" xfId="0" applyNumberFormat="1" applyFont="1" applyBorder="1" applyAlignment="1">
      <alignment vertical="center"/>
    </xf>
    <xf numFmtId="3" fontId="3" fillId="0" borderId="0" xfId="0" applyNumberFormat="1" applyFont="1" applyBorder="1" applyAlignment="1"/>
    <xf numFmtId="0" fontId="5" fillId="0" borderId="0" xfId="0" applyFont="1" applyBorder="1" applyAlignment="1">
      <alignment horizontal="center" vertical="center" textRotation="90"/>
    </xf>
    <xf numFmtId="0" fontId="5" fillId="0" borderId="0" xfId="0" applyFont="1" applyFill="1" applyBorder="1" applyAlignment="1">
      <alignment horizontal="left"/>
    </xf>
    <xf numFmtId="2" fontId="6" fillId="0" borderId="0" xfId="0" applyNumberFormat="1" applyFont="1" applyFill="1" applyBorder="1" applyAlignment="1">
      <alignment horizontal="center"/>
    </xf>
    <xf numFmtId="2" fontId="6" fillId="0" borderId="0" xfId="0" applyNumberFormat="1" applyFont="1" applyFill="1" applyBorder="1" applyAlignment="1"/>
    <xf numFmtId="3" fontId="6" fillId="0" borderId="0" xfId="0" applyNumberFormat="1" applyFont="1" applyFill="1" applyBorder="1" applyAlignment="1"/>
    <xf numFmtId="0" fontId="3" fillId="0" borderId="17" xfId="0" applyFont="1" applyBorder="1" applyAlignment="1"/>
    <xf numFmtId="0" fontId="6" fillId="0" borderId="18" xfId="0" applyFont="1" applyFill="1" applyBorder="1" applyAlignment="1">
      <alignment horizontal="left" vertical="center" indent="1"/>
    </xf>
    <xf numFmtId="0" fontId="5" fillId="0" borderId="19" xfId="0" applyFont="1" applyFill="1" applyBorder="1" applyAlignment="1">
      <alignment horizontal="left" vertical="center"/>
    </xf>
    <xf numFmtId="2"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0" fontId="6" fillId="0" borderId="20" xfId="0" applyFont="1" applyBorder="1" applyAlignment="1">
      <alignment vertical="center"/>
    </xf>
    <xf numFmtId="0" fontId="6" fillId="0" borderId="20" xfId="0" applyFont="1" applyBorder="1" applyAlignment="1">
      <alignment horizontal="center" vertical="center"/>
    </xf>
    <xf numFmtId="2" fontId="6" fillId="0" borderId="20" xfId="0" applyNumberFormat="1" applyFont="1" applyFill="1" applyBorder="1" applyAlignment="1">
      <alignment vertical="center"/>
    </xf>
    <xf numFmtId="0" fontId="6" fillId="0" borderId="20" xfId="0" applyFont="1" applyFill="1" applyBorder="1" applyAlignment="1">
      <alignment horizontal="center" vertical="center"/>
    </xf>
    <xf numFmtId="3" fontId="6" fillId="0" borderId="20" xfId="0" applyNumberFormat="1" applyFont="1" applyFill="1" applyBorder="1" applyAlignment="1">
      <alignment vertical="center"/>
    </xf>
    <xf numFmtId="2" fontId="6" fillId="0" borderId="20"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2" fontId="6" fillId="0" borderId="7" xfId="0" applyNumberFormat="1" applyFont="1" applyFill="1" applyBorder="1" applyAlignment="1">
      <alignment vertical="center"/>
    </xf>
    <xf numFmtId="2" fontId="6" fillId="0" borderId="7" xfId="0" applyNumberFormat="1" applyFont="1" applyBorder="1" applyAlignment="1">
      <alignment vertical="center"/>
    </xf>
    <xf numFmtId="2" fontId="6" fillId="0" borderId="7" xfId="0" applyNumberFormat="1" applyFont="1" applyBorder="1" applyAlignment="1">
      <alignment horizontal="right" vertical="center"/>
    </xf>
    <xf numFmtId="3" fontId="6" fillId="0" borderId="7" xfId="0" applyNumberFormat="1" applyFont="1" applyBorder="1" applyAlignment="1">
      <alignment horizontal="right" vertical="center"/>
    </xf>
    <xf numFmtId="0" fontId="2" fillId="0" borderId="17" xfId="0" applyFont="1" applyBorder="1" applyAlignment="1">
      <alignment vertical="center"/>
    </xf>
    <xf numFmtId="0" fontId="6" fillId="0" borderId="17" xfId="0" applyFont="1" applyBorder="1" applyAlignment="1"/>
    <xf numFmtId="2" fontId="6" fillId="0" borderId="20" xfId="0" applyNumberFormat="1" applyFont="1" applyBorder="1" applyAlignment="1">
      <alignment vertical="center"/>
    </xf>
    <xf numFmtId="3" fontId="6" fillId="0" borderId="20" xfId="0" applyNumberFormat="1" applyFont="1" applyBorder="1" applyAlignment="1">
      <alignment vertical="center"/>
    </xf>
    <xf numFmtId="2" fontId="6" fillId="0" borderId="20" xfId="0" applyNumberFormat="1" applyFont="1" applyBorder="1" applyAlignment="1">
      <alignment horizontal="right" vertical="center"/>
    </xf>
    <xf numFmtId="3" fontId="6" fillId="0" borderId="20" xfId="0" applyNumberFormat="1" applyFont="1" applyBorder="1" applyAlignment="1">
      <alignment horizontal="right" vertical="center"/>
    </xf>
    <xf numFmtId="0" fontId="6" fillId="0" borderId="7" xfId="0" applyFont="1" applyBorder="1" applyAlignment="1">
      <alignment horizontal="left" vertical="center"/>
    </xf>
    <xf numFmtId="0" fontId="6" fillId="0" borderId="7" xfId="0" applyFont="1" applyFill="1" applyBorder="1" applyAlignment="1">
      <alignment horizontal="center" vertical="center"/>
    </xf>
    <xf numFmtId="3" fontId="6" fillId="0" borderId="7" xfId="0" applyNumberFormat="1" applyFont="1" applyFill="1" applyBorder="1" applyAlignment="1">
      <alignment vertical="center"/>
    </xf>
    <xf numFmtId="2" fontId="6" fillId="0" borderId="7"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0" fontId="6" fillId="0" borderId="7" xfId="0" applyFont="1" applyBorder="1" applyAlignment="1">
      <alignment horizontal="left" vertical="center" indent="1"/>
    </xf>
    <xf numFmtId="3" fontId="6" fillId="3" borderId="6" xfId="0" applyNumberFormat="1" applyFont="1" applyFill="1" applyBorder="1" applyAlignment="1">
      <alignment horizontal="center" vertical="center"/>
    </xf>
    <xf numFmtId="3" fontId="6" fillId="4" borderId="20" xfId="0" applyNumberFormat="1" applyFont="1" applyFill="1" applyBorder="1" applyAlignment="1">
      <alignment horizontal="center" vertical="center"/>
    </xf>
    <xf numFmtId="0" fontId="6" fillId="4" borderId="0" xfId="0" applyFont="1" applyFill="1" applyBorder="1" applyAlignment="1"/>
    <xf numFmtId="0" fontId="6" fillId="3" borderId="0" xfId="0" applyFont="1" applyFill="1" applyBorder="1" applyAlignment="1"/>
    <xf numFmtId="0" fontId="9" fillId="0" borderId="0" xfId="0" applyFont="1" applyBorder="1" applyAlignment="1">
      <alignment horizontal="left" vertical="center"/>
    </xf>
    <xf numFmtId="3" fontId="6" fillId="0" borderId="6" xfId="0" applyNumberFormat="1" applyFont="1"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0" xfId="0" applyFont="1" applyFill="1" applyBorder="1" applyAlignment="1"/>
    <xf numFmtId="3" fontId="6" fillId="6" borderId="6" xfId="0" applyNumberFormat="1" applyFont="1" applyFill="1" applyBorder="1" applyAlignment="1">
      <alignment horizontal="center" vertical="center"/>
    </xf>
    <xf numFmtId="0" fontId="6" fillId="6" borderId="0" xfId="0" applyFont="1" applyFill="1" applyBorder="1" applyAlignment="1"/>
    <xf numFmtId="0" fontId="6" fillId="0" borderId="21" xfId="0" applyFont="1" applyFill="1" applyBorder="1" applyAlignment="1">
      <alignment horizontal="left" vertical="center" indent="1"/>
    </xf>
    <xf numFmtId="3" fontId="6" fillId="0" borderId="7" xfId="0" applyNumberFormat="1" applyFont="1" applyFill="1" applyBorder="1" applyAlignment="1">
      <alignment horizontal="center" vertical="center"/>
    </xf>
    <xf numFmtId="3" fontId="6" fillId="6" borderId="8" xfId="0" applyNumberFormat="1" applyFont="1" applyFill="1" applyBorder="1" applyAlignment="1">
      <alignment horizontal="center" vertical="center"/>
    </xf>
    <xf numFmtId="0" fontId="6" fillId="3" borderId="18" xfId="0" applyFont="1" applyFill="1" applyBorder="1" applyAlignment="1">
      <alignment horizontal="left" vertical="center" indent="1"/>
    </xf>
    <xf numFmtId="0" fontId="6" fillId="3" borderId="19" xfId="0" applyFont="1" applyFill="1" applyBorder="1" applyAlignment="1">
      <alignment horizontal="left" vertical="center" indent="1"/>
    </xf>
    <xf numFmtId="0" fontId="6" fillId="3" borderId="21" xfId="0" applyFont="1" applyFill="1" applyBorder="1" applyAlignment="1">
      <alignment horizontal="left" vertical="center" indent="1"/>
    </xf>
    <xf numFmtId="0" fontId="6" fillId="3" borderId="7" xfId="0" applyFont="1" applyFill="1" applyBorder="1" applyAlignment="1">
      <alignment horizontal="left" vertical="center" indent="1"/>
    </xf>
    <xf numFmtId="0" fontId="6" fillId="3" borderId="6" xfId="0" applyFont="1" applyFill="1" applyBorder="1" applyAlignment="1">
      <alignment vertical="center"/>
    </xf>
    <xf numFmtId="0" fontId="6" fillId="3" borderId="20" xfId="0" applyFont="1" applyFill="1" applyBorder="1" applyAlignment="1">
      <alignment vertical="center"/>
    </xf>
    <xf numFmtId="0" fontId="6" fillId="3" borderId="7" xfId="0" applyFont="1" applyFill="1" applyBorder="1" applyAlignment="1">
      <alignment vertical="center"/>
    </xf>
    <xf numFmtId="2" fontId="6" fillId="0" borderId="6" xfId="0" applyNumberFormat="1" applyFont="1" applyFill="1" applyBorder="1" applyAlignment="1">
      <alignment horizontal="center"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left" vertical="center" indent="1"/>
    </xf>
    <xf numFmtId="0" fontId="6" fillId="0" borderId="18" xfId="0" applyFont="1" applyFill="1" applyBorder="1" applyAlignment="1">
      <alignment horizontal="left" vertical="center"/>
    </xf>
    <xf numFmtId="3" fontId="2" fillId="0" borderId="14" xfId="0" applyNumberFormat="1" applyFont="1" applyFill="1" applyBorder="1" applyAlignment="1">
      <alignment horizontal="center" vertical="center"/>
    </xf>
    <xf numFmtId="3" fontId="6" fillId="0" borderId="20"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0" fontId="3" fillId="0" borderId="0" xfId="0" applyFont="1" applyFill="1" applyBorder="1" applyAlignment="1"/>
    <xf numFmtId="3" fontId="3" fillId="0" borderId="0" xfId="0" applyNumberFormat="1" applyFont="1" applyFill="1" applyBorder="1" applyAlignment="1">
      <alignment horizontal="center"/>
    </xf>
    <xf numFmtId="2" fontId="6" fillId="0" borderId="20" xfId="0" applyNumberFormat="1" applyFont="1" applyFill="1" applyBorder="1" applyAlignment="1">
      <alignment horizontal="center" vertical="center"/>
    </xf>
    <xf numFmtId="0" fontId="6" fillId="0" borderId="20" xfId="0" applyFont="1" applyFill="1" applyBorder="1" applyAlignment="1">
      <alignment vertical="center"/>
    </xf>
    <xf numFmtId="2" fontId="6" fillId="0" borderId="7" xfId="0" applyNumberFormat="1" applyFont="1" applyFill="1" applyBorder="1" applyAlignment="1">
      <alignment horizontal="center" vertical="center"/>
    </xf>
    <xf numFmtId="0" fontId="6" fillId="0" borderId="8" xfId="0" applyFont="1" applyFill="1" applyBorder="1" applyAlignment="1">
      <alignment vertical="center"/>
    </xf>
    <xf numFmtId="0" fontId="6" fillId="0" borderId="8" xfId="0" applyFont="1" applyFill="1" applyBorder="1" applyAlignment="1">
      <alignment horizontal="center" vertical="center"/>
    </xf>
    <xf numFmtId="0" fontId="6" fillId="0" borderId="22" xfId="0" applyFont="1" applyBorder="1" applyAlignment="1">
      <alignment vertical="center"/>
    </xf>
    <xf numFmtId="0" fontId="6" fillId="0" borderId="22" xfId="0" applyFont="1" applyBorder="1" applyAlignment="1">
      <alignment horizontal="center" vertical="center"/>
    </xf>
    <xf numFmtId="3" fontId="6" fillId="0" borderId="22" xfId="0" applyNumberFormat="1" applyFont="1" applyFill="1" applyBorder="1" applyAlignment="1">
      <alignment horizontal="center" vertical="center"/>
    </xf>
    <xf numFmtId="0" fontId="5" fillId="0" borderId="23" xfId="0" applyFont="1" applyBorder="1" applyAlignment="1">
      <alignment horizontal="right" vertical="center"/>
    </xf>
    <xf numFmtId="0" fontId="5" fillId="2" borderId="14" xfId="0" applyFont="1" applyFill="1" applyBorder="1" applyAlignment="1">
      <alignment horizontal="right" vertical="center"/>
    </xf>
    <xf numFmtId="4" fontId="5" fillId="0" borderId="23" xfId="0" applyNumberFormat="1" applyFont="1" applyBorder="1" applyAlignment="1">
      <alignment horizontal="right" vertical="center"/>
    </xf>
    <xf numFmtId="3" fontId="5" fillId="0" borderId="14" xfId="0" applyNumberFormat="1" applyFont="1" applyBorder="1" applyAlignment="1">
      <alignment horizontal="right" vertical="center"/>
    </xf>
    <xf numFmtId="0" fontId="6" fillId="2" borderId="14" xfId="0" applyFont="1" applyFill="1" applyBorder="1" applyAlignment="1">
      <alignment horizontal="center" vertical="center"/>
    </xf>
    <xf numFmtId="3" fontId="6" fillId="0" borderId="24" xfId="0" applyNumberFormat="1" applyFont="1" applyFill="1" applyBorder="1" applyAlignment="1">
      <alignment horizontal="center" vertical="center"/>
    </xf>
    <xf numFmtId="0" fontId="6" fillId="0" borderId="24" xfId="0" applyFont="1" applyBorder="1" applyAlignment="1">
      <alignment horizontal="center" vertical="center"/>
    </xf>
    <xf numFmtId="2" fontId="6" fillId="0" borderId="24" xfId="0" applyNumberFormat="1" applyFont="1" applyFill="1" applyBorder="1" applyAlignment="1">
      <alignment vertical="center"/>
    </xf>
    <xf numFmtId="0" fontId="6" fillId="0" borderId="24" xfId="0" applyFont="1" applyFill="1" applyBorder="1" applyAlignment="1">
      <alignment horizontal="center" vertical="center"/>
    </xf>
    <xf numFmtId="0" fontId="6" fillId="0" borderId="24" xfId="0" applyFont="1" applyFill="1" applyBorder="1" applyAlignment="1">
      <alignment horizontal="left" vertical="center"/>
    </xf>
    <xf numFmtId="2" fontId="6" fillId="0" borderId="24" xfId="0" applyNumberFormat="1" applyFont="1" applyFill="1" applyBorder="1" applyAlignment="1">
      <alignment horizontal="center" vertical="center"/>
    </xf>
    <xf numFmtId="0" fontId="6" fillId="0" borderId="24" xfId="0" applyFont="1" applyFill="1" applyBorder="1" applyAlignment="1">
      <alignment vertical="center"/>
    </xf>
    <xf numFmtId="2" fontId="6" fillId="0" borderId="25"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0" fontId="6" fillId="0" borderId="25" xfId="0" applyFont="1" applyFill="1" applyBorder="1" applyAlignment="1">
      <alignment vertical="center"/>
    </xf>
    <xf numFmtId="3" fontId="5" fillId="0" borderId="26" xfId="0" applyNumberFormat="1" applyFont="1" applyBorder="1" applyAlignment="1">
      <alignment horizontal="right" vertical="center"/>
    </xf>
    <xf numFmtId="0" fontId="6" fillId="2" borderId="26" xfId="0" applyFont="1" applyFill="1" applyBorder="1" applyAlignment="1">
      <alignment horizontal="center" vertical="center"/>
    </xf>
    <xf numFmtId="4" fontId="5" fillId="0" borderId="27" xfId="0" applyNumberFormat="1" applyFont="1" applyBorder="1" applyAlignment="1">
      <alignment horizontal="right" vertical="center"/>
    </xf>
    <xf numFmtId="3" fontId="5" fillId="0" borderId="28" xfId="0" applyNumberFormat="1" applyFont="1" applyBorder="1" applyAlignment="1">
      <alignment horizontal="right" vertical="center"/>
    </xf>
    <xf numFmtId="0" fontId="6" fillId="0" borderId="29" xfId="0" applyFont="1" applyFill="1" applyBorder="1" applyAlignment="1">
      <alignment horizontal="left" vertical="center"/>
    </xf>
    <xf numFmtId="0" fontId="5" fillId="2" borderId="27" xfId="0" applyFont="1" applyFill="1" applyBorder="1" applyAlignment="1">
      <alignment horizontal="right" vertical="center"/>
    </xf>
    <xf numFmtId="0" fontId="3" fillId="0" borderId="30" xfId="0" applyFont="1" applyBorder="1" applyAlignment="1"/>
    <xf numFmtId="0" fontId="1" fillId="0" borderId="31" xfId="0" applyFont="1" applyBorder="1" applyAlignment="1">
      <alignment wrapText="1"/>
    </xf>
    <xf numFmtId="0" fontId="2" fillId="0" borderId="32" xfId="0" applyFont="1" applyBorder="1" applyAlignment="1">
      <alignment vertical="center"/>
    </xf>
    <xf numFmtId="0" fontId="2" fillId="0" borderId="33" xfId="0" applyFont="1" applyBorder="1" applyAlignment="1">
      <alignment horizontal="center" vertical="center" wrapText="1"/>
    </xf>
    <xf numFmtId="0" fontId="3" fillId="0" borderId="34" xfId="0" applyFont="1" applyBorder="1" applyAlignment="1"/>
    <xf numFmtId="3" fontId="5" fillId="0" borderId="35" xfId="0" applyNumberFormat="1" applyFont="1" applyBorder="1" applyAlignment="1">
      <alignment horizontal="right" vertical="center"/>
    </xf>
    <xf numFmtId="0" fontId="2" fillId="0" borderId="34" xfId="0" applyFont="1" applyBorder="1" applyAlignment="1">
      <alignment vertical="center"/>
    </xf>
    <xf numFmtId="0" fontId="6" fillId="0" borderId="36" xfId="0" applyFont="1" applyBorder="1" applyAlignment="1"/>
    <xf numFmtId="3" fontId="5" fillId="0" borderId="33" xfId="0" applyNumberFormat="1" applyFont="1" applyBorder="1" applyAlignment="1">
      <alignment horizontal="right" vertical="center"/>
    </xf>
    <xf numFmtId="0" fontId="6" fillId="0" borderId="22" xfId="0" applyFont="1" applyFill="1" applyBorder="1" applyAlignment="1">
      <alignment horizontal="left" vertical="center"/>
    </xf>
    <xf numFmtId="0" fontId="6" fillId="0" borderId="37" xfId="0" applyFont="1" applyFill="1" applyBorder="1" applyAlignment="1">
      <alignment horizontal="left" vertical="center"/>
    </xf>
    <xf numFmtId="0" fontId="6" fillId="0" borderId="38" xfId="0" applyFont="1" applyBorder="1" applyAlignment="1">
      <alignment horizontal="center" vertical="center"/>
    </xf>
    <xf numFmtId="2" fontId="6" fillId="0" borderId="38" xfId="0" applyNumberFormat="1" applyFont="1" applyBorder="1" applyAlignment="1">
      <alignment vertical="center"/>
    </xf>
    <xf numFmtId="3" fontId="6" fillId="0" borderId="38" xfId="0" applyNumberFormat="1" applyFont="1" applyBorder="1" applyAlignment="1">
      <alignment vertical="center"/>
    </xf>
    <xf numFmtId="0" fontId="6" fillId="0" borderId="13" xfId="0" applyFont="1" applyBorder="1" applyAlignment="1">
      <alignment horizontal="center" vertical="center"/>
    </xf>
    <xf numFmtId="0" fontId="1" fillId="0" borderId="30" xfId="0" applyFont="1" applyBorder="1" applyAlignment="1">
      <alignment wrapText="1"/>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41" xfId="0" applyFont="1" applyFill="1" applyBorder="1" applyAlignment="1">
      <alignment horizontal="left" vertical="center"/>
    </xf>
    <xf numFmtId="0" fontId="6" fillId="0" borderId="42" xfId="0" applyFont="1" applyBorder="1" applyAlignment="1">
      <alignment vertical="center"/>
    </xf>
    <xf numFmtId="0" fontId="6" fillId="0" borderId="34" xfId="0" applyFont="1" applyBorder="1" applyAlignment="1">
      <alignment vertical="center"/>
    </xf>
    <xf numFmtId="0" fontId="6" fillId="0" borderId="32" xfId="0" applyFont="1" applyBorder="1" applyAlignment="1">
      <alignment vertical="center"/>
    </xf>
    <xf numFmtId="3" fontId="6" fillId="0" borderId="13" xfId="0" applyNumberFormat="1" applyFont="1" applyFill="1" applyBorder="1" applyAlignment="1">
      <alignment horizontal="center" vertical="center"/>
    </xf>
    <xf numFmtId="0" fontId="5" fillId="0" borderId="43" xfId="0" applyFont="1" applyBorder="1" applyAlignment="1">
      <alignment horizontal="right" vertical="center"/>
    </xf>
    <xf numFmtId="0" fontId="5" fillId="2" borderId="38" xfId="0" applyFont="1" applyFill="1" applyBorder="1" applyAlignment="1">
      <alignment horizontal="right" vertical="center"/>
    </xf>
    <xf numFmtId="4" fontId="5" fillId="0" borderId="43" xfId="0" applyNumberFormat="1" applyFont="1" applyBorder="1" applyAlignment="1">
      <alignment horizontal="right" vertical="center"/>
    </xf>
    <xf numFmtId="0" fontId="2" fillId="0" borderId="23"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Fill="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Fill="1" applyBorder="1" applyAlignment="1">
      <alignment horizontal="center" vertical="center"/>
    </xf>
    <xf numFmtId="0" fontId="6" fillId="2" borderId="5" xfId="0" applyFont="1" applyFill="1" applyBorder="1" applyAlignment="1">
      <alignment horizontal="center" vertical="center"/>
    </xf>
    <xf numFmtId="9" fontId="5" fillId="0" borderId="5" xfId="0" applyNumberFormat="1" applyFont="1" applyBorder="1" applyAlignment="1">
      <alignment horizontal="center" vertical="center"/>
    </xf>
    <xf numFmtId="0" fontId="6" fillId="2" borderId="23" xfId="0" applyFont="1" applyFill="1" applyBorder="1" applyAlignment="1">
      <alignment horizontal="center" vertical="center"/>
    </xf>
    <xf numFmtId="0" fontId="5" fillId="0" borderId="0" xfId="0" applyFont="1" applyBorder="1" applyAlignment="1">
      <alignment horizontal="right"/>
    </xf>
    <xf numFmtId="1" fontId="6" fillId="0" borderId="20" xfId="0" applyNumberFormat="1" applyFont="1" applyFill="1" applyBorder="1" applyAlignment="1">
      <alignment vertical="center"/>
    </xf>
    <xf numFmtId="1" fontId="6" fillId="0" borderId="7" xfId="0" applyNumberFormat="1" applyFont="1" applyFill="1" applyBorder="1" applyAlignment="1">
      <alignment vertical="center"/>
    </xf>
    <xf numFmtId="0" fontId="6" fillId="0" borderId="11" xfId="0" applyFont="1" applyFill="1" applyBorder="1" applyAlignment="1">
      <alignment horizontal="left" vertical="center"/>
    </xf>
    <xf numFmtId="0" fontId="3" fillId="0" borderId="4" xfId="0" applyFont="1" applyBorder="1" applyAlignment="1"/>
    <xf numFmtId="3" fontId="3" fillId="0" borderId="4" xfId="0" applyNumberFormat="1" applyFont="1" applyBorder="1" applyAlignment="1"/>
    <xf numFmtId="0" fontId="3" fillId="0" borderId="4"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4" borderId="2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6" xfId="0" applyFont="1" applyFill="1" applyBorder="1" applyAlignment="1">
      <alignment horizontal="center"/>
    </xf>
    <xf numFmtId="0" fontId="3" fillId="4" borderId="0" xfId="0" applyFont="1" applyFill="1" applyBorder="1" applyAlignment="1">
      <alignment horizontal="center"/>
    </xf>
    <xf numFmtId="0" fontId="6" fillId="0" borderId="29" xfId="0" applyFont="1" applyBorder="1" applyAlignment="1">
      <alignment horizontal="center" vertical="center"/>
    </xf>
    <xf numFmtId="0" fontId="5" fillId="2" borderId="9" xfId="0" applyFont="1" applyFill="1" applyBorder="1" applyAlignment="1">
      <alignment horizontal="right" vertical="center"/>
    </xf>
    <xf numFmtId="0" fontId="5" fillId="2" borderId="23" xfId="0" applyFont="1" applyFill="1" applyBorder="1" applyAlignment="1">
      <alignment horizontal="right"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1" fontId="6" fillId="0" borderId="24" xfId="0" applyNumberFormat="1" applyFont="1" applyFill="1" applyBorder="1" applyAlignment="1">
      <alignment vertical="center"/>
    </xf>
    <xf numFmtId="1" fontId="6" fillId="0" borderId="6" xfId="0" applyNumberFormat="1" applyFont="1" applyFill="1" applyBorder="1" applyAlignment="1">
      <alignment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4" xfId="0" applyFont="1" applyFill="1" applyBorder="1" applyAlignment="1">
      <alignment horizontal="center" vertical="center"/>
    </xf>
    <xf numFmtId="0" fontId="6" fillId="0" borderId="20" xfId="0" applyFont="1" applyFill="1" applyBorder="1" applyAlignment="1">
      <alignment horizontal="left" vertical="center"/>
    </xf>
    <xf numFmtId="0" fontId="5" fillId="4" borderId="0" xfId="0" applyFont="1" applyFill="1" applyBorder="1" applyAlignment="1">
      <alignment horizontal="center"/>
    </xf>
    <xf numFmtId="0" fontId="5" fillId="0" borderId="0" xfId="0" applyFont="1" applyBorder="1" applyAlignment="1">
      <alignment horizontal="center"/>
    </xf>
    <xf numFmtId="0" fontId="6" fillId="0" borderId="48" xfId="0" applyFont="1" applyFill="1" applyBorder="1" applyAlignment="1">
      <alignment vertical="center"/>
    </xf>
    <xf numFmtId="0" fontId="6" fillId="0" borderId="38" xfId="0" applyFont="1" applyFill="1" applyBorder="1" applyAlignment="1">
      <alignment horizontal="center" vertical="center"/>
    </xf>
    <xf numFmtId="9" fontId="5" fillId="0" borderId="10" xfId="0" applyNumberFormat="1" applyFont="1" applyFill="1" applyBorder="1" applyAlignment="1">
      <alignment horizontal="center" vertical="center"/>
    </xf>
    <xf numFmtId="0" fontId="6" fillId="0" borderId="49" xfId="0" applyFont="1" applyFill="1" applyBorder="1" applyAlignment="1">
      <alignment horizontal="left" vertical="center"/>
    </xf>
    <xf numFmtId="0" fontId="6" fillId="0" borderId="50" xfId="0" applyFont="1" applyFill="1" applyBorder="1" applyAlignment="1">
      <alignment horizontal="left" vertical="center"/>
    </xf>
    <xf numFmtId="2" fontId="6" fillId="0" borderId="25" xfId="0" applyNumberFormat="1" applyFont="1" applyBorder="1" applyAlignment="1">
      <alignment horizontal="center" vertical="center"/>
    </xf>
    <xf numFmtId="0" fontId="6" fillId="0" borderId="25" xfId="0" applyFont="1" applyBorder="1" applyAlignment="1">
      <alignment vertical="center"/>
    </xf>
    <xf numFmtId="0" fontId="6" fillId="0" borderId="25" xfId="0" applyFont="1" applyBorder="1" applyAlignment="1">
      <alignment horizontal="center" vertical="center"/>
    </xf>
    <xf numFmtId="2" fontId="6" fillId="0" borderId="25" xfId="0" applyNumberFormat="1" applyFont="1" applyFill="1" applyBorder="1" applyAlignment="1">
      <alignment vertical="center"/>
    </xf>
    <xf numFmtId="0" fontId="6" fillId="0" borderId="25" xfId="0" applyFont="1" applyFill="1" applyBorder="1" applyAlignment="1">
      <alignment horizontal="center" vertical="center"/>
    </xf>
    <xf numFmtId="0" fontId="6" fillId="0" borderId="25" xfId="0" applyFont="1" applyBorder="1" applyAlignment="1">
      <alignment horizontal="center"/>
    </xf>
    <xf numFmtId="0" fontId="6" fillId="0" borderId="51" xfId="0" applyFont="1" applyFill="1" applyBorder="1" applyAlignment="1">
      <alignment horizontal="left" vertical="center"/>
    </xf>
    <xf numFmtId="2" fontId="6" fillId="0" borderId="52" xfId="0" applyNumberFormat="1" applyFont="1" applyFill="1" applyBorder="1" applyAlignment="1">
      <alignment horizontal="center" vertical="center"/>
    </xf>
    <xf numFmtId="3" fontId="6" fillId="0" borderId="52" xfId="0" applyNumberFormat="1" applyFont="1" applyFill="1" applyBorder="1" applyAlignment="1">
      <alignment horizontal="center" vertical="center"/>
    </xf>
    <xf numFmtId="0" fontId="6" fillId="0" borderId="52" xfId="0" applyFont="1" applyFill="1" applyBorder="1" applyAlignment="1">
      <alignment vertical="center"/>
    </xf>
    <xf numFmtId="0" fontId="6" fillId="0" borderId="53" xfId="0" applyFont="1" applyFill="1" applyBorder="1" applyAlignment="1">
      <alignment horizontal="left" vertical="center"/>
    </xf>
    <xf numFmtId="0" fontId="6" fillId="0" borderId="45"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25" xfId="0" applyFont="1" applyFill="1" applyBorder="1" applyAlignment="1">
      <alignment horizontal="left" vertical="center"/>
    </xf>
    <xf numFmtId="0" fontId="6" fillId="0" borderId="25" xfId="0" applyFont="1" applyBorder="1" applyAlignment="1">
      <alignment horizontal="left" vertical="center"/>
    </xf>
    <xf numFmtId="0" fontId="6" fillId="0" borderId="17" xfId="0" applyFont="1" applyFill="1" applyBorder="1" applyAlignment="1">
      <alignment horizontal="left" vertical="center" indent="1"/>
    </xf>
    <xf numFmtId="0" fontId="12" fillId="0" borderId="20" xfId="0" applyFont="1" applyFill="1" applyBorder="1" applyAlignment="1">
      <alignment horizontal="left" vertical="center"/>
    </xf>
    <xf numFmtId="0" fontId="12" fillId="0" borderId="20" xfId="0" applyFont="1" applyFill="1" applyBorder="1" applyAlignment="1">
      <alignment vertical="center"/>
    </xf>
    <xf numFmtId="0" fontId="3" fillId="0" borderId="56" xfId="0" applyFont="1" applyBorder="1" applyAlignment="1"/>
    <xf numFmtId="0" fontId="3" fillId="0" borderId="17" xfId="0" applyFont="1" applyBorder="1" applyAlignment="1">
      <alignment vertical="center"/>
    </xf>
    <xf numFmtId="0" fontId="6" fillId="0" borderId="57" xfId="0" applyFont="1" applyBorder="1" applyAlignment="1"/>
    <xf numFmtId="0" fontId="3" fillId="0" borderId="5" xfId="0" applyFont="1" applyBorder="1" applyAlignment="1"/>
    <xf numFmtId="3" fontId="3" fillId="0" borderId="5" xfId="0" applyNumberFormat="1" applyFont="1" applyBorder="1" applyAlignment="1"/>
    <xf numFmtId="0" fontId="6" fillId="0" borderId="7" xfId="0" applyFont="1" applyFill="1" applyBorder="1" applyAlignment="1">
      <alignment vertic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7"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center"/>
    </xf>
    <xf numFmtId="0" fontId="5" fillId="0" borderId="15" xfId="0" applyFont="1" applyBorder="1" applyAlignment="1" applyProtection="1">
      <alignment horizontal="center" vertical="center" textRotation="90"/>
      <protection locked="0"/>
    </xf>
    <xf numFmtId="0" fontId="5" fillId="0" borderId="58" xfId="0" applyFont="1" applyBorder="1" applyAlignment="1" applyProtection="1">
      <alignment horizontal="center" vertical="center" textRotation="90"/>
      <protection locked="0"/>
    </xf>
    <xf numFmtId="0" fontId="5" fillId="0" borderId="16" xfId="0" applyFont="1" applyBorder="1" applyAlignment="1" applyProtection="1">
      <alignment horizontal="center" vertical="center" textRotation="90"/>
      <protection locked="0"/>
    </xf>
    <xf numFmtId="0" fontId="5" fillId="0" borderId="15" xfId="0" applyFont="1" applyBorder="1" applyAlignment="1">
      <alignment horizontal="center" vertical="center" textRotation="90"/>
    </xf>
    <xf numFmtId="0" fontId="5" fillId="0" borderId="58" xfId="0" applyFont="1" applyBorder="1" applyAlignment="1">
      <alignment horizontal="center" vertical="center" textRotation="90"/>
    </xf>
    <xf numFmtId="0" fontId="5" fillId="0" borderId="16" xfId="0" applyFont="1" applyBorder="1" applyAlignment="1">
      <alignment horizontal="center" vertical="center" textRotation="90"/>
    </xf>
    <xf numFmtId="0" fontId="5" fillId="0" borderId="59" xfId="0" applyFont="1" applyBorder="1" applyAlignment="1" applyProtection="1">
      <alignment horizontal="center" vertical="center" textRotation="90"/>
      <protection locked="0"/>
    </xf>
    <xf numFmtId="0" fontId="10" fillId="0" borderId="58" xfId="0" applyFont="1" applyBorder="1" applyAlignment="1" applyProtection="1">
      <alignment horizontal="center" vertical="center" textRotation="90"/>
      <protection locked="0"/>
    </xf>
    <xf numFmtId="0" fontId="10" fillId="0" borderId="16" xfId="0" applyFont="1" applyBorder="1" applyAlignment="1" applyProtection="1">
      <alignment horizontal="center" vertical="center" textRotation="90"/>
      <protection locked="0"/>
    </xf>
    <xf numFmtId="0" fontId="2" fillId="0" borderId="31" xfId="0" applyFont="1" applyBorder="1" applyAlignment="1">
      <alignment horizont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5" fillId="0" borderId="59" xfId="0" applyFont="1" applyBorder="1" applyAlignment="1">
      <alignment horizontal="center" textRotation="90"/>
    </xf>
    <xf numFmtId="0" fontId="5" fillId="0" borderId="58" xfId="0" applyFont="1" applyBorder="1" applyAlignment="1">
      <alignment horizontal="center" textRotation="90"/>
    </xf>
    <xf numFmtId="0" fontId="5" fillId="0" borderId="16" xfId="0" applyFont="1" applyBorder="1" applyAlignment="1">
      <alignment horizontal="center" textRotation="90"/>
    </xf>
    <xf numFmtId="0" fontId="2" fillId="0" borderId="12" xfId="0" applyFont="1" applyBorder="1" applyAlignment="1">
      <alignment horizontal="left" vertical="center"/>
    </xf>
    <xf numFmtId="0" fontId="2" fillId="0" borderId="43" xfId="0" applyFont="1" applyBorder="1" applyAlignment="1">
      <alignment horizontal="left" vertical="center"/>
    </xf>
    <xf numFmtId="0" fontId="1" fillId="0" borderId="1" xfId="0" applyFont="1" applyBorder="1" applyAlignment="1">
      <alignment horizontal="left" wrapText="1"/>
    </xf>
    <xf numFmtId="0" fontId="1" fillId="0" borderId="9" xfId="0" applyFont="1" applyBorder="1" applyAlignment="1">
      <alignment horizontal="left" wrapText="1"/>
    </xf>
    <xf numFmtId="0" fontId="6" fillId="0" borderId="70" xfId="0" applyFont="1" applyBorder="1" applyAlignment="1">
      <alignment horizontal="center"/>
    </xf>
    <xf numFmtId="0" fontId="5" fillId="0" borderId="69" xfId="0" applyFont="1" applyBorder="1" applyAlignment="1">
      <alignment horizontal="right" vertical="center"/>
    </xf>
    <xf numFmtId="0" fontId="5" fillId="0" borderId="70" xfId="0" applyFont="1" applyBorder="1" applyAlignment="1">
      <alignment horizontal="right" vertical="center"/>
    </xf>
    <xf numFmtId="0" fontId="6" fillId="0" borderId="57"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5" fillId="0" borderId="66" xfId="0" applyFont="1" applyBorder="1" applyAlignment="1" applyProtection="1">
      <alignment horizontal="center" vertical="center" textRotation="90"/>
      <protection locked="0"/>
    </xf>
    <xf numFmtId="0" fontId="5" fillId="0" borderId="67" xfId="0" applyFont="1" applyBorder="1" applyAlignment="1" applyProtection="1">
      <alignment horizontal="center" vertical="center" textRotation="90"/>
      <protection locked="0"/>
    </xf>
    <xf numFmtId="0" fontId="5" fillId="0" borderId="71" xfId="0" applyFont="1" applyBorder="1" applyAlignment="1" applyProtection="1">
      <alignment horizontal="center" vertical="center" textRotation="90"/>
      <protection locked="0"/>
    </xf>
    <xf numFmtId="0" fontId="3" fillId="0" borderId="70" xfId="0" applyFont="1" applyBorder="1" applyAlignment="1">
      <alignment horizontal="center"/>
    </xf>
    <xf numFmtId="0" fontId="5" fillId="0" borderId="68" xfId="0" applyFont="1" applyBorder="1" applyAlignment="1" applyProtection="1">
      <alignment horizontal="center" vertical="center" textRotation="90"/>
      <protection locked="0"/>
    </xf>
    <xf numFmtId="0" fontId="2" fillId="0" borderId="72" xfId="0" applyFont="1" applyBorder="1" applyAlignment="1">
      <alignment horizontal="center"/>
    </xf>
    <xf numFmtId="0" fontId="2" fillId="0" borderId="73" xfId="0" applyFont="1" applyBorder="1" applyAlignment="1">
      <alignment horizontal="center"/>
    </xf>
    <xf numFmtId="0" fontId="6" fillId="0" borderId="70" xfId="0" applyFont="1" applyFill="1" applyBorder="1" applyAlignment="1">
      <alignment horizontal="center"/>
    </xf>
    <xf numFmtId="0" fontId="5" fillId="0" borderId="7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3" xfId="0" applyFont="1" applyBorder="1" applyAlignment="1">
      <alignment horizontal="center" vertical="center"/>
    </xf>
    <xf numFmtId="0" fontId="11" fillId="0" borderId="69" xfId="0" applyFont="1" applyBorder="1" applyAlignment="1">
      <alignment horizontal="right" vertical="center"/>
    </xf>
    <xf numFmtId="0" fontId="11" fillId="0" borderId="70" xfId="0" applyFont="1" applyBorder="1" applyAlignment="1">
      <alignment horizontal="righ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4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A96C-ABAF-4FFF-8D45-427954ED581D}">
  <dimension ref="A1:Q64"/>
  <sheetViews>
    <sheetView showGridLines="0" zoomScale="130" zoomScaleNormal="98" workbookViewId="0">
      <pane xSplit="5" ySplit="2" topLeftCell="F3" activePane="bottomRight" state="frozenSplit"/>
      <selection activeCell="B51" sqref="B51"/>
      <selection pane="topRight" activeCell="B51" sqref="B51"/>
      <selection pane="bottomLeft" activeCell="B51" sqref="B51"/>
      <selection pane="bottomRight" activeCell="F1" sqref="F1:H1"/>
    </sheetView>
  </sheetViews>
  <sheetFormatPr defaultRowHeight="12" customHeight="1" x14ac:dyDescent="0.2"/>
  <cols>
    <col min="1" max="1" width="2.7109375" style="1" customWidth="1"/>
    <col min="2" max="2" width="28.7109375" style="1" customWidth="1"/>
    <col min="3" max="3" width="6.7109375" style="3" customWidth="1"/>
    <col min="4" max="4" width="6.7109375" style="66" customWidth="1"/>
    <col min="5" max="5" width="16.7109375" style="1" customWidth="1"/>
    <col min="6" max="6" width="6.7109375" style="1" customWidth="1"/>
    <col min="7" max="8" width="8.7109375" style="1" customWidth="1"/>
    <col min="9" max="9" width="6.7109375" style="3" hidden="1" customWidth="1"/>
    <col min="10" max="10" width="8.7109375" style="1" hidden="1" customWidth="1"/>
    <col min="11" max="11" width="8.7109375" style="70" hidden="1" customWidth="1"/>
    <col min="12" max="12" width="6.7109375" style="3" customWidth="1"/>
    <col min="13" max="14" width="8.7109375" style="1" customWidth="1"/>
    <col min="15" max="16384" width="9.140625" style="1"/>
  </cols>
  <sheetData>
    <row r="1" spans="1:17" ht="15" customHeight="1" x14ac:dyDescent="0.2">
      <c r="A1" s="2"/>
      <c r="B1" s="7">
        <v>9.2899999999999996E-2</v>
      </c>
      <c r="C1" s="265" t="s">
        <v>0</v>
      </c>
      <c r="D1" s="266"/>
      <c r="E1" s="267"/>
      <c r="F1" s="265" t="s">
        <v>53</v>
      </c>
      <c r="G1" s="266"/>
      <c r="H1" s="267"/>
      <c r="I1" s="265" t="s">
        <v>1</v>
      </c>
      <c r="J1" s="266"/>
      <c r="K1" s="267"/>
      <c r="L1" s="262" t="s">
        <v>54</v>
      </c>
      <c r="M1" s="263"/>
      <c r="N1" s="264"/>
    </row>
    <row r="2" spans="1:17" s="50" customFormat="1" ht="15" customHeight="1" thickBot="1" x14ac:dyDescent="0.25">
      <c r="A2" s="46" t="s">
        <v>2</v>
      </c>
      <c r="B2" s="47"/>
      <c r="C2" s="48" t="s">
        <v>9</v>
      </c>
      <c r="D2" s="58" t="s">
        <v>10</v>
      </c>
      <c r="E2" s="49" t="s">
        <v>3</v>
      </c>
      <c r="F2" s="49" t="s">
        <v>4</v>
      </c>
      <c r="G2" s="49" t="s">
        <v>9</v>
      </c>
      <c r="H2" s="49" t="s">
        <v>10</v>
      </c>
      <c r="I2" s="49" t="s">
        <v>4</v>
      </c>
      <c r="J2" s="48" t="s">
        <v>9</v>
      </c>
      <c r="K2" s="68" t="s">
        <v>10</v>
      </c>
      <c r="L2" s="49" t="s">
        <v>4</v>
      </c>
      <c r="M2" s="48" t="s">
        <v>9</v>
      </c>
      <c r="N2" s="48" t="s">
        <v>10</v>
      </c>
    </row>
    <row r="3" spans="1:17" s="4" customFormat="1" ht="12" customHeight="1" x14ac:dyDescent="0.2">
      <c r="A3" s="274" t="s">
        <v>13</v>
      </c>
      <c r="B3" s="117" t="s">
        <v>58</v>
      </c>
      <c r="C3" s="15">
        <f t="shared" ref="C3:C21" si="0">$B$1*D3</f>
        <v>11.148</v>
      </c>
      <c r="D3" s="59">
        <v>120</v>
      </c>
      <c r="E3" s="12" t="s">
        <v>6</v>
      </c>
      <c r="F3" s="11">
        <v>1</v>
      </c>
      <c r="G3" s="20">
        <f t="shared" ref="G3:G10" si="1">C3*F3</f>
        <v>11.148</v>
      </c>
      <c r="H3" s="121">
        <f t="shared" ref="H3:H10" si="2">F3*D3</f>
        <v>120</v>
      </c>
      <c r="I3" s="11">
        <v>2</v>
      </c>
      <c r="J3" s="16">
        <f t="shared" ref="J3:J10" si="3">I3*C3</f>
        <v>22.295999999999999</v>
      </c>
      <c r="K3" s="14">
        <f t="shared" ref="K3:K18" si="4">I3*D3</f>
        <v>240</v>
      </c>
      <c r="L3" s="11">
        <v>2</v>
      </c>
      <c r="M3" s="16">
        <f t="shared" ref="M3:M10" si="5">L3*C3</f>
        <v>22.295999999999999</v>
      </c>
      <c r="N3" s="13">
        <f t="shared" ref="N3:N18" si="6">L3*D3</f>
        <v>240</v>
      </c>
    </row>
    <row r="4" spans="1:17" s="4" customFormat="1" ht="12" customHeight="1" x14ac:dyDescent="0.2">
      <c r="A4" s="269"/>
      <c r="B4" s="117" t="s">
        <v>18</v>
      </c>
      <c r="C4" s="15">
        <f t="shared" si="0"/>
        <v>2.2296</v>
      </c>
      <c r="D4" s="59">
        <v>24</v>
      </c>
      <c r="E4" s="12" t="s">
        <v>50</v>
      </c>
      <c r="F4" s="11">
        <v>4</v>
      </c>
      <c r="G4" s="20">
        <f>C4*F4</f>
        <v>8.9184000000000001</v>
      </c>
      <c r="H4" s="121">
        <f>F4*D4</f>
        <v>96</v>
      </c>
      <c r="I4" s="11">
        <v>2</v>
      </c>
      <c r="J4" s="16">
        <f>I4*C4</f>
        <v>4.4592000000000001</v>
      </c>
      <c r="K4" s="14">
        <f>I4*D4</f>
        <v>48</v>
      </c>
      <c r="L4" s="11">
        <v>12</v>
      </c>
      <c r="M4" s="16">
        <f>L4*C4</f>
        <v>26.755200000000002</v>
      </c>
      <c r="N4" s="13">
        <f>L4*D4</f>
        <v>288</v>
      </c>
    </row>
    <row r="5" spans="1:17" s="4" customFormat="1" ht="12" customHeight="1" x14ac:dyDescent="0.2">
      <c r="A5" s="269"/>
      <c r="B5" s="77" t="s">
        <v>19</v>
      </c>
      <c r="C5" s="124">
        <f t="shared" si="0"/>
        <v>3.3443999999999998</v>
      </c>
      <c r="D5" s="109">
        <v>36</v>
      </c>
      <c r="E5" s="125" t="s">
        <v>51</v>
      </c>
      <c r="F5" s="19">
        <v>1</v>
      </c>
      <c r="G5" s="20">
        <f t="shared" si="1"/>
        <v>3.3443999999999998</v>
      </c>
      <c r="H5" s="125">
        <f t="shared" si="2"/>
        <v>36</v>
      </c>
      <c r="I5" s="11">
        <v>0</v>
      </c>
      <c r="J5" s="16">
        <f t="shared" si="3"/>
        <v>0</v>
      </c>
      <c r="K5" s="14">
        <f t="shared" si="4"/>
        <v>0</v>
      </c>
      <c r="L5" s="11">
        <v>2</v>
      </c>
      <c r="M5" s="16">
        <f t="shared" si="5"/>
        <v>6.6887999999999996</v>
      </c>
      <c r="N5" s="13">
        <f t="shared" si="6"/>
        <v>72</v>
      </c>
      <c r="O5" s="4" t="s">
        <v>73</v>
      </c>
    </row>
    <row r="6" spans="1:17" s="4" customFormat="1" ht="12" customHeight="1" x14ac:dyDescent="0.2">
      <c r="A6" s="269"/>
      <c r="B6" s="117" t="s">
        <v>55</v>
      </c>
      <c r="C6" s="15">
        <f t="shared" si="0"/>
        <v>1.8579999999999999</v>
      </c>
      <c r="D6" s="59">
        <v>20</v>
      </c>
      <c r="E6" s="12" t="s">
        <v>52</v>
      </c>
      <c r="F6" s="11">
        <v>1</v>
      </c>
      <c r="G6" s="20">
        <f t="shared" si="1"/>
        <v>1.8579999999999999</v>
      </c>
      <c r="H6" s="121">
        <f t="shared" si="2"/>
        <v>20</v>
      </c>
      <c r="I6" s="11">
        <v>0</v>
      </c>
      <c r="J6" s="16">
        <f t="shared" si="3"/>
        <v>0</v>
      </c>
      <c r="K6" s="14">
        <f t="shared" si="4"/>
        <v>0</v>
      </c>
      <c r="L6" s="11">
        <v>6</v>
      </c>
      <c r="M6" s="16">
        <f t="shared" si="5"/>
        <v>11.148</v>
      </c>
      <c r="N6" s="13">
        <f t="shared" si="6"/>
        <v>120</v>
      </c>
    </row>
    <row r="7" spans="1:17" s="4" customFormat="1" ht="12" customHeight="1" x14ac:dyDescent="0.2">
      <c r="A7" s="269"/>
      <c r="B7" s="117" t="s">
        <v>20</v>
      </c>
      <c r="C7" s="15">
        <f t="shared" si="0"/>
        <v>27.869999999999997</v>
      </c>
      <c r="D7" s="59">
        <f>20*15</f>
        <v>300</v>
      </c>
      <c r="E7" s="12" t="s">
        <v>31</v>
      </c>
      <c r="F7" s="11">
        <v>2</v>
      </c>
      <c r="G7" s="20">
        <f t="shared" si="1"/>
        <v>55.739999999999995</v>
      </c>
      <c r="H7" s="121">
        <f t="shared" si="2"/>
        <v>600</v>
      </c>
      <c r="I7" s="19">
        <v>0</v>
      </c>
      <c r="J7" s="20">
        <f t="shared" si="3"/>
        <v>0</v>
      </c>
      <c r="K7" s="41">
        <f t="shared" si="4"/>
        <v>0</v>
      </c>
      <c r="L7" s="19">
        <v>8</v>
      </c>
      <c r="M7" s="20">
        <f t="shared" si="5"/>
        <v>222.95999999999998</v>
      </c>
      <c r="N7" s="22">
        <f t="shared" si="6"/>
        <v>2400</v>
      </c>
    </row>
    <row r="8" spans="1:17" s="4" customFormat="1" ht="12" customHeight="1" x14ac:dyDescent="0.2">
      <c r="A8" s="270"/>
      <c r="B8" s="103" t="s">
        <v>92</v>
      </c>
      <c r="C8" s="23">
        <f t="shared" si="0"/>
        <v>8.9184000000000001</v>
      </c>
      <c r="D8" s="64">
        <f>8*12</f>
        <v>96</v>
      </c>
      <c r="E8" s="25" t="s">
        <v>56</v>
      </c>
      <c r="F8" s="24">
        <v>1</v>
      </c>
      <c r="G8" s="88">
        <f t="shared" si="1"/>
        <v>8.9184000000000001</v>
      </c>
      <c r="H8" s="25">
        <f t="shared" si="2"/>
        <v>96</v>
      </c>
      <c r="I8" s="99">
        <v>0</v>
      </c>
      <c r="J8" s="88">
        <f t="shared" si="3"/>
        <v>0</v>
      </c>
      <c r="K8" s="100">
        <f t="shared" si="4"/>
        <v>0</v>
      </c>
      <c r="L8" s="99">
        <v>2</v>
      </c>
      <c r="M8" s="88">
        <f t="shared" si="5"/>
        <v>17.8368</v>
      </c>
      <c r="N8" s="102">
        <f t="shared" si="6"/>
        <v>192</v>
      </c>
      <c r="O8" s="4" t="s">
        <v>91</v>
      </c>
    </row>
    <row r="9" spans="1:17" s="4" customFormat="1" ht="12" customHeight="1" x14ac:dyDescent="0.2">
      <c r="A9" s="268" t="s">
        <v>36</v>
      </c>
      <c r="B9" s="118" t="s">
        <v>21</v>
      </c>
      <c r="C9" s="79">
        <f t="shared" si="0"/>
        <v>5.9455999999999998</v>
      </c>
      <c r="D9" s="80">
        <v>64</v>
      </c>
      <c r="E9" s="81" t="s">
        <v>22</v>
      </c>
      <c r="F9" s="82">
        <v>1</v>
      </c>
      <c r="G9" s="83">
        <f t="shared" si="1"/>
        <v>5.9455999999999998</v>
      </c>
      <c r="H9" s="122">
        <f t="shared" si="2"/>
        <v>64</v>
      </c>
      <c r="I9" s="82">
        <v>0</v>
      </c>
      <c r="J9" s="94">
        <f t="shared" si="3"/>
        <v>0</v>
      </c>
      <c r="K9" s="95">
        <f t="shared" si="4"/>
        <v>0</v>
      </c>
      <c r="L9" s="82">
        <v>2</v>
      </c>
      <c r="M9" s="94">
        <f t="shared" si="5"/>
        <v>11.8912</v>
      </c>
      <c r="N9" s="97">
        <f t="shared" si="6"/>
        <v>128</v>
      </c>
    </row>
    <row r="10" spans="1:17" s="4" customFormat="1" ht="12" customHeight="1" x14ac:dyDescent="0.2">
      <c r="A10" s="270"/>
      <c r="B10" s="120" t="s">
        <v>23</v>
      </c>
      <c r="C10" s="23">
        <f t="shared" si="0"/>
        <v>7.4319999999999995</v>
      </c>
      <c r="D10" s="64">
        <v>80</v>
      </c>
      <c r="E10" s="25" t="s">
        <v>49</v>
      </c>
      <c r="F10" s="24">
        <v>1</v>
      </c>
      <c r="G10" s="88">
        <f t="shared" si="1"/>
        <v>7.4319999999999995</v>
      </c>
      <c r="H10" s="123">
        <f t="shared" si="2"/>
        <v>80</v>
      </c>
      <c r="I10" s="24">
        <v>0</v>
      </c>
      <c r="J10" s="89">
        <f t="shared" si="3"/>
        <v>0</v>
      </c>
      <c r="K10" s="26">
        <f t="shared" si="4"/>
        <v>0</v>
      </c>
      <c r="L10" s="24">
        <v>4</v>
      </c>
      <c r="M10" s="89">
        <f t="shared" si="5"/>
        <v>29.727999999999998</v>
      </c>
      <c r="N10" s="91">
        <f t="shared" si="6"/>
        <v>320</v>
      </c>
    </row>
    <row r="11" spans="1:17" s="4" customFormat="1" ht="12" customHeight="1" x14ac:dyDescent="0.2">
      <c r="A11" s="268" t="s">
        <v>37</v>
      </c>
      <c r="B11" s="118" t="s">
        <v>16</v>
      </c>
      <c r="C11" s="79">
        <f t="shared" si="0"/>
        <v>11.148</v>
      </c>
      <c r="D11" s="80">
        <v>120</v>
      </c>
      <c r="E11" s="81" t="s">
        <v>5</v>
      </c>
      <c r="F11" s="82">
        <v>1</v>
      </c>
      <c r="G11" s="96">
        <f>F11*$C$11</f>
        <v>11.148</v>
      </c>
      <c r="H11" s="122">
        <f t="shared" ref="H11:H17" si="7">F11*D11</f>
        <v>120</v>
      </c>
      <c r="I11" s="82">
        <v>0</v>
      </c>
      <c r="J11" s="94">
        <f t="shared" ref="J11:J17" si="8">I11*C11</f>
        <v>0</v>
      </c>
      <c r="K11" s="95">
        <f t="shared" si="4"/>
        <v>0</v>
      </c>
      <c r="L11" s="82">
        <v>1</v>
      </c>
      <c r="M11" s="96">
        <f>L11*$C$11</f>
        <v>11.148</v>
      </c>
      <c r="N11" s="97">
        <f t="shared" si="6"/>
        <v>120</v>
      </c>
    </row>
    <row r="12" spans="1:17" s="5" customFormat="1" ht="12" customHeight="1" x14ac:dyDescent="0.2">
      <c r="A12" s="269"/>
      <c r="B12" s="117" t="s">
        <v>59</v>
      </c>
      <c r="C12" s="15">
        <f t="shared" si="0"/>
        <v>5.9455999999999998</v>
      </c>
      <c r="D12" s="59">
        <v>64</v>
      </c>
      <c r="E12" s="12" t="s">
        <v>48</v>
      </c>
      <c r="F12" s="11">
        <v>0</v>
      </c>
      <c r="G12" s="20">
        <f t="shared" ref="G12:G17" si="9">C12*F12</f>
        <v>0</v>
      </c>
      <c r="H12" s="121">
        <f t="shared" si="7"/>
        <v>0</v>
      </c>
      <c r="I12" s="11">
        <v>0</v>
      </c>
      <c r="J12" s="16">
        <f t="shared" si="8"/>
        <v>0</v>
      </c>
      <c r="K12" s="14">
        <f t="shared" si="4"/>
        <v>0</v>
      </c>
      <c r="L12" s="11">
        <v>1</v>
      </c>
      <c r="M12" s="17">
        <f t="shared" ref="M12:M18" si="10">L12*C12</f>
        <v>5.9455999999999998</v>
      </c>
      <c r="N12" s="13">
        <f t="shared" si="6"/>
        <v>64</v>
      </c>
    </row>
    <row r="13" spans="1:17" s="5" customFormat="1" ht="12" customHeight="1" x14ac:dyDescent="0.2">
      <c r="A13" s="269"/>
      <c r="B13" s="117" t="s">
        <v>60</v>
      </c>
      <c r="C13" s="15">
        <f t="shared" si="0"/>
        <v>1.8579999999999999</v>
      </c>
      <c r="D13" s="59">
        <v>20</v>
      </c>
      <c r="E13" s="12" t="s">
        <v>49</v>
      </c>
      <c r="F13" s="11">
        <v>1</v>
      </c>
      <c r="G13" s="20">
        <f t="shared" si="9"/>
        <v>1.8579999999999999</v>
      </c>
      <c r="H13" s="121">
        <f t="shared" si="7"/>
        <v>20</v>
      </c>
      <c r="I13" s="11">
        <v>0</v>
      </c>
      <c r="J13" s="16">
        <f t="shared" si="8"/>
        <v>0</v>
      </c>
      <c r="K13" s="14">
        <f t="shared" si="4"/>
        <v>0</v>
      </c>
      <c r="L13" s="11">
        <v>1</v>
      </c>
      <c r="M13" s="17">
        <f t="shared" si="10"/>
        <v>1.8579999999999999</v>
      </c>
      <c r="N13" s="13">
        <f t="shared" si="6"/>
        <v>20</v>
      </c>
    </row>
    <row r="14" spans="1:17" s="5" customFormat="1" ht="12" customHeight="1" x14ac:dyDescent="0.2">
      <c r="A14" s="269"/>
      <c r="B14" s="77" t="s">
        <v>17</v>
      </c>
      <c r="C14" s="124">
        <f t="shared" si="0"/>
        <v>5.9455999999999998</v>
      </c>
      <c r="D14" s="109">
        <v>64</v>
      </c>
      <c r="E14" s="125" t="s">
        <v>57</v>
      </c>
      <c r="F14" s="19">
        <v>1</v>
      </c>
      <c r="G14" s="20">
        <f t="shared" si="9"/>
        <v>5.9455999999999998</v>
      </c>
      <c r="H14" s="125">
        <f t="shared" si="7"/>
        <v>64</v>
      </c>
      <c r="I14" s="11">
        <v>0</v>
      </c>
      <c r="J14" s="16">
        <f t="shared" si="8"/>
        <v>0</v>
      </c>
      <c r="K14" s="14">
        <f t="shared" si="4"/>
        <v>0</v>
      </c>
      <c r="L14" s="11">
        <v>4</v>
      </c>
      <c r="M14" s="17">
        <f t="shared" si="10"/>
        <v>23.782399999999999</v>
      </c>
      <c r="N14" s="13">
        <f t="shared" si="6"/>
        <v>256</v>
      </c>
      <c r="O14" s="5" t="s">
        <v>84</v>
      </c>
      <c r="P14" s="106"/>
      <c r="Q14" s="4" t="s">
        <v>40</v>
      </c>
    </row>
    <row r="15" spans="1:17" s="5" customFormat="1" ht="12" customHeight="1" x14ac:dyDescent="0.2">
      <c r="A15" s="269"/>
      <c r="B15" s="119" t="s">
        <v>61</v>
      </c>
      <c r="C15" s="27">
        <f t="shared" si="0"/>
        <v>5.9455999999999998</v>
      </c>
      <c r="D15" s="60">
        <v>64</v>
      </c>
      <c r="E15" s="29" t="s">
        <v>49</v>
      </c>
      <c r="F15" s="28">
        <v>1</v>
      </c>
      <c r="G15" s="20">
        <f t="shared" si="9"/>
        <v>5.9455999999999998</v>
      </c>
      <c r="H15" s="121">
        <f t="shared" si="7"/>
        <v>64</v>
      </c>
      <c r="I15" s="28"/>
      <c r="J15" s="30"/>
      <c r="K15" s="69"/>
      <c r="L15" s="28">
        <v>3</v>
      </c>
      <c r="M15" s="17">
        <f t="shared" si="10"/>
        <v>17.8368</v>
      </c>
      <c r="N15" s="13">
        <f t="shared" si="6"/>
        <v>192</v>
      </c>
      <c r="P15" s="107"/>
      <c r="Q15" s="4" t="s">
        <v>41</v>
      </c>
    </row>
    <row r="16" spans="1:17" s="5" customFormat="1" ht="12" customHeight="1" x14ac:dyDescent="0.2">
      <c r="A16" s="269"/>
      <c r="B16" s="119" t="s">
        <v>11</v>
      </c>
      <c r="C16" s="27">
        <f t="shared" si="0"/>
        <v>3.3443999999999998</v>
      </c>
      <c r="D16" s="60">
        <v>36</v>
      </c>
      <c r="E16" s="29" t="s">
        <v>15</v>
      </c>
      <c r="F16" s="28">
        <v>1</v>
      </c>
      <c r="G16" s="20">
        <f>C16*F16</f>
        <v>3.3443999999999998</v>
      </c>
      <c r="H16" s="121">
        <f>F16*D16</f>
        <v>36</v>
      </c>
      <c r="I16" s="28"/>
      <c r="J16" s="30"/>
      <c r="K16" s="69"/>
      <c r="L16" s="28">
        <v>3</v>
      </c>
      <c r="M16" s="17">
        <f>L16*C16</f>
        <v>10.033199999999999</v>
      </c>
      <c r="N16" s="13">
        <f>L16*D16</f>
        <v>108</v>
      </c>
      <c r="P16" s="111"/>
      <c r="Q16" s="4" t="s">
        <v>45</v>
      </c>
    </row>
    <row r="17" spans="1:17" s="5" customFormat="1" ht="12" customHeight="1" x14ac:dyDescent="0.2">
      <c r="A17" s="270"/>
      <c r="B17" s="120" t="s">
        <v>62</v>
      </c>
      <c r="C17" s="23">
        <f t="shared" si="0"/>
        <v>2.9727999999999999</v>
      </c>
      <c r="D17" s="64">
        <f>8*4</f>
        <v>32</v>
      </c>
      <c r="E17" s="98" t="s">
        <v>15</v>
      </c>
      <c r="F17" s="24">
        <v>1</v>
      </c>
      <c r="G17" s="88">
        <f t="shared" si="9"/>
        <v>2.9727999999999999</v>
      </c>
      <c r="H17" s="123">
        <f t="shared" si="7"/>
        <v>32</v>
      </c>
      <c r="I17" s="99">
        <v>0</v>
      </c>
      <c r="J17" s="88">
        <f t="shared" si="8"/>
        <v>0</v>
      </c>
      <c r="K17" s="100">
        <f t="shared" si="4"/>
        <v>0</v>
      </c>
      <c r="L17" s="99">
        <v>2</v>
      </c>
      <c r="M17" s="101">
        <f t="shared" si="10"/>
        <v>5.9455999999999998</v>
      </c>
      <c r="N17" s="102">
        <f t="shared" si="6"/>
        <v>64</v>
      </c>
      <c r="P17" s="113"/>
      <c r="Q17" s="4" t="s">
        <v>46</v>
      </c>
    </row>
    <row r="18" spans="1:17" s="4" customFormat="1" ht="12" customHeight="1" x14ac:dyDescent="0.2">
      <c r="A18" s="275" t="s">
        <v>64</v>
      </c>
      <c r="B18" s="117" t="s">
        <v>63</v>
      </c>
      <c r="C18" s="15">
        <f t="shared" si="0"/>
        <v>4.1804999999999994</v>
      </c>
      <c r="D18" s="59">
        <v>45</v>
      </c>
      <c r="E18" s="18" t="s">
        <v>50</v>
      </c>
      <c r="F18" s="11">
        <v>4</v>
      </c>
      <c r="G18" s="20">
        <f>C18*F18</f>
        <v>16.721999999999998</v>
      </c>
      <c r="H18" s="121">
        <f>F18*D18</f>
        <v>180</v>
      </c>
      <c r="I18" s="19">
        <v>0</v>
      </c>
      <c r="J18" s="20">
        <f>I18*C18</f>
        <v>0</v>
      </c>
      <c r="K18" s="41">
        <f t="shared" si="4"/>
        <v>0</v>
      </c>
      <c r="L18" s="19">
        <v>12</v>
      </c>
      <c r="M18" s="21">
        <f t="shared" si="10"/>
        <v>50.165999999999997</v>
      </c>
      <c r="N18" s="22">
        <f t="shared" si="6"/>
        <v>540</v>
      </c>
    </row>
    <row r="19" spans="1:17" s="4" customFormat="1" ht="12" customHeight="1" x14ac:dyDescent="0.2">
      <c r="A19" s="275"/>
      <c r="B19" s="117" t="s">
        <v>65</v>
      </c>
      <c r="C19" s="15">
        <f t="shared" si="0"/>
        <v>5.9455999999999998</v>
      </c>
      <c r="D19" s="59">
        <v>64</v>
      </c>
      <c r="E19" s="12" t="s">
        <v>48</v>
      </c>
      <c r="F19" s="11">
        <v>2</v>
      </c>
      <c r="G19" s="17">
        <f>F19*$C$11</f>
        <v>22.295999999999999</v>
      </c>
      <c r="H19" s="121">
        <f>F19*D19</f>
        <v>128</v>
      </c>
      <c r="I19" s="11">
        <v>0</v>
      </c>
      <c r="J19" s="16">
        <f>I19*C19</f>
        <v>0</v>
      </c>
      <c r="K19" s="14">
        <f>I19*D19</f>
        <v>0</v>
      </c>
      <c r="L19" s="11">
        <v>6</v>
      </c>
      <c r="M19" s="17">
        <f>L19*$C$11</f>
        <v>66.888000000000005</v>
      </c>
      <c r="N19" s="13">
        <f>L19*D19</f>
        <v>384</v>
      </c>
    </row>
    <row r="20" spans="1:17" s="4" customFormat="1" ht="12" customHeight="1" x14ac:dyDescent="0.2">
      <c r="A20" s="276"/>
      <c r="B20" s="120" t="s">
        <v>75</v>
      </c>
      <c r="C20" s="23">
        <f t="shared" si="0"/>
        <v>15.607199999999999</v>
      </c>
      <c r="D20" s="64">
        <f>12*14</f>
        <v>168</v>
      </c>
      <c r="E20" s="25" t="s">
        <v>49</v>
      </c>
      <c r="F20" s="24">
        <v>1</v>
      </c>
      <c r="G20" s="90">
        <f>F20*C20</f>
        <v>15.607199999999999</v>
      </c>
      <c r="H20" s="123">
        <f>F20*D20</f>
        <v>168</v>
      </c>
      <c r="I20" s="24">
        <v>0</v>
      </c>
      <c r="J20" s="89">
        <f>I20*C20</f>
        <v>0</v>
      </c>
      <c r="K20" s="26">
        <f>I20*D20</f>
        <v>0</v>
      </c>
      <c r="L20" s="24">
        <v>3</v>
      </c>
      <c r="M20" s="90">
        <f>L20*C20</f>
        <v>46.821599999999997</v>
      </c>
      <c r="N20" s="91">
        <f>L20*D20</f>
        <v>504</v>
      </c>
    </row>
    <row r="21" spans="1:17" s="4" customFormat="1" ht="12" customHeight="1" x14ac:dyDescent="0.2">
      <c r="A21" s="269" t="s">
        <v>67</v>
      </c>
      <c r="B21" s="118" t="s">
        <v>25</v>
      </c>
      <c r="C21" s="79">
        <f t="shared" si="0"/>
        <v>10.033199999999999</v>
      </c>
      <c r="D21" s="105">
        <v>108</v>
      </c>
      <c r="E21" s="81" t="s">
        <v>5</v>
      </c>
      <c r="F21" s="82">
        <v>1</v>
      </c>
      <c r="G21" s="83">
        <f t="shared" ref="G21:G32" si="11">C21*F21</f>
        <v>10.033199999999999</v>
      </c>
      <c r="H21" s="122">
        <f t="shared" ref="H21:H32" si="12">F21*D21</f>
        <v>108</v>
      </c>
      <c r="I21" s="82">
        <v>0</v>
      </c>
      <c r="J21" s="94">
        <f t="shared" ref="J21:J32" si="13">I21*C21</f>
        <v>0</v>
      </c>
      <c r="K21" s="95">
        <f t="shared" ref="K21:K32" si="14">I21*D21</f>
        <v>0</v>
      </c>
      <c r="L21" s="82">
        <v>4</v>
      </c>
      <c r="M21" s="96">
        <f t="shared" ref="M21:M32" si="15">L21*C21</f>
        <v>40.132799999999996</v>
      </c>
      <c r="N21" s="97">
        <f t="shared" ref="N21:N32" si="16">L21*D21</f>
        <v>432</v>
      </c>
    </row>
    <row r="22" spans="1:17" s="4" customFormat="1" ht="12" customHeight="1" x14ac:dyDescent="0.2">
      <c r="A22" s="269"/>
      <c r="B22" s="77" t="s">
        <v>26</v>
      </c>
      <c r="C22" s="15">
        <f t="shared" ref="C22:C32" si="17">$B$1*D22</f>
        <v>13.006</v>
      </c>
      <c r="D22" s="110">
        <v>140</v>
      </c>
      <c r="E22" s="12" t="s">
        <v>5</v>
      </c>
      <c r="F22" s="11">
        <v>1</v>
      </c>
      <c r="G22" s="20">
        <f t="shared" si="11"/>
        <v>13.006</v>
      </c>
      <c r="H22" s="12">
        <f t="shared" si="12"/>
        <v>140</v>
      </c>
      <c r="I22" s="11">
        <v>0</v>
      </c>
      <c r="J22" s="16">
        <f t="shared" si="13"/>
        <v>0</v>
      </c>
      <c r="K22" s="14">
        <f t="shared" si="14"/>
        <v>0</v>
      </c>
      <c r="L22" s="11">
        <v>2</v>
      </c>
      <c r="M22" s="17">
        <f t="shared" si="15"/>
        <v>26.012</v>
      </c>
      <c r="N22" s="13">
        <f t="shared" si="16"/>
        <v>280</v>
      </c>
      <c r="O22" s="4" t="s">
        <v>76</v>
      </c>
    </row>
    <row r="23" spans="1:17" s="4" customFormat="1" ht="12" customHeight="1" x14ac:dyDescent="0.2">
      <c r="A23" s="269"/>
      <c r="B23" s="77" t="s">
        <v>42</v>
      </c>
      <c r="C23" s="15">
        <f t="shared" si="17"/>
        <v>1.6721999999999999</v>
      </c>
      <c r="D23" s="59">
        <v>18</v>
      </c>
      <c r="E23" s="12" t="s">
        <v>49</v>
      </c>
      <c r="F23" s="11">
        <v>1</v>
      </c>
      <c r="G23" s="20">
        <f t="shared" si="11"/>
        <v>1.6721999999999999</v>
      </c>
      <c r="H23" s="12">
        <f t="shared" si="12"/>
        <v>18</v>
      </c>
      <c r="I23" s="19">
        <v>0</v>
      </c>
      <c r="J23" s="20">
        <f t="shared" si="13"/>
        <v>0</v>
      </c>
      <c r="K23" s="41">
        <f t="shared" si="14"/>
        <v>0</v>
      </c>
      <c r="L23" s="19">
        <v>2</v>
      </c>
      <c r="M23" s="21">
        <f t="shared" si="15"/>
        <v>3.3443999999999998</v>
      </c>
      <c r="N23" s="22">
        <f t="shared" si="16"/>
        <v>36</v>
      </c>
      <c r="O23" s="4" t="s">
        <v>76</v>
      </c>
    </row>
    <row r="24" spans="1:17" s="4" customFormat="1" ht="12" customHeight="1" x14ac:dyDescent="0.2">
      <c r="A24" s="269"/>
      <c r="B24" s="77" t="s">
        <v>66</v>
      </c>
      <c r="C24" s="15">
        <f t="shared" si="17"/>
        <v>7.4319999999999995</v>
      </c>
      <c r="D24" s="59">
        <v>80</v>
      </c>
      <c r="E24" s="12" t="s">
        <v>5</v>
      </c>
      <c r="F24" s="11">
        <v>1</v>
      </c>
      <c r="G24" s="20">
        <f t="shared" si="11"/>
        <v>7.4319999999999995</v>
      </c>
      <c r="H24" s="12">
        <f t="shared" si="12"/>
        <v>80</v>
      </c>
      <c r="I24" s="11">
        <v>0</v>
      </c>
      <c r="J24" s="16">
        <f t="shared" si="13"/>
        <v>0</v>
      </c>
      <c r="K24" s="14">
        <f t="shared" si="14"/>
        <v>0</v>
      </c>
      <c r="L24" s="11">
        <v>1</v>
      </c>
      <c r="M24" s="17">
        <f t="shared" si="15"/>
        <v>7.4319999999999995</v>
      </c>
      <c r="N24" s="13">
        <f t="shared" si="16"/>
        <v>80</v>
      </c>
      <c r="O24" s="4" t="s">
        <v>76</v>
      </c>
    </row>
    <row r="25" spans="1:17" s="4" customFormat="1" ht="12" customHeight="1" x14ac:dyDescent="0.2">
      <c r="A25" s="269"/>
      <c r="B25" s="77" t="s">
        <v>27</v>
      </c>
      <c r="C25" s="15">
        <f t="shared" si="17"/>
        <v>7.4319999999999995</v>
      </c>
      <c r="D25" s="112">
        <v>80</v>
      </c>
      <c r="E25" s="12" t="s">
        <v>5</v>
      </c>
      <c r="F25" s="11">
        <v>1</v>
      </c>
      <c r="G25" s="20">
        <f t="shared" si="11"/>
        <v>7.4319999999999995</v>
      </c>
      <c r="H25" s="12">
        <f t="shared" si="12"/>
        <v>80</v>
      </c>
      <c r="I25" s="11">
        <v>0</v>
      </c>
      <c r="J25" s="16">
        <f t="shared" si="13"/>
        <v>0</v>
      </c>
      <c r="K25" s="14">
        <f t="shared" si="14"/>
        <v>0</v>
      </c>
      <c r="L25" s="11">
        <v>1</v>
      </c>
      <c r="M25" s="17">
        <f t="shared" si="15"/>
        <v>7.4319999999999995</v>
      </c>
      <c r="N25" s="13">
        <f t="shared" si="16"/>
        <v>80</v>
      </c>
      <c r="O25" s="4" t="s">
        <v>77</v>
      </c>
      <c r="Q25" s="4" t="s">
        <v>47</v>
      </c>
    </row>
    <row r="26" spans="1:17" s="4" customFormat="1" ht="12" customHeight="1" x14ac:dyDescent="0.2">
      <c r="A26" s="269"/>
      <c r="B26" s="114" t="s">
        <v>71</v>
      </c>
      <c r="C26" s="15">
        <f t="shared" si="17"/>
        <v>7.4319999999999995</v>
      </c>
      <c r="D26" s="116">
        <v>80</v>
      </c>
      <c r="E26" s="29" t="s">
        <v>5</v>
      </c>
      <c r="F26" s="28">
        <v>1</v>
      </c>
      <c r="G26" s="20">
        <f t="shared" si="11"/>
        <v>7.4319999999999995</v>
      </c>
      <c r="H26" s="29">
        <f t="shared" si="12"/>
        <v>80</v>
      </c>
      <c r="I26" s="28"/>
      <c r="J26" s="30"/>
      <c r="K26" s="69"/>
      <c r="L26" s="28">
        <v>2</v>
      </c>
      <c r="M26" s="17">
        <f t="shared" si="15"/>
        <v>14.863999999999999</v>
      </c>
      <c r="N26" s="31">
        <f t="shared" si="16"/>
        <v>160</v>
      </c>
      <c r="O26" s="4" t="s">
        <v>78</v>
      </c>
    </row>
    <row r="27" spans="1:17" s="4" customFormat="1" ht="12" customHeight="1" x14ac:dyDescent="0.2">
      <c r="A27" s="269"/>
      <c r="B27" s="119" t="s">
        <v>82</v>
      </c>
      <c r="C27" s="23">
        <f t="shared" si="17"/>
        <v>5.9455999999999998</v>
      </c>
      <c r="D27" s="115">
        <f t="shared" ref="D27:D32" si="18">8*8</f>
        <v>64</v>
      </c>
      <c r="E27" s="25" t="s">
        <v>48</v>
      </c>
      <c r="F27" s="24"/>
      <c r="G27" s="88">
        <f>C27*F27</f>
        <v>0</v>
      </c>
      <c r="H27" s="123">
        <f>F27*D27</f>
        <v>0</v>
      </c>
      <c r="I27" s="24">
        <v>0</v>
      </c>
      <c r="J27" s="89">
        <f>I27*C27</f>
        <v>0</v>
      </c>
      <c r="K27" s="26">
        <f>I27*D27</f>
        <v>0</v>
      </c>
      <c r="L27" s="24"/>
      <c r="M27" s="90">
        <f>L27*C27</f>
        <v>0</v>
      </c>
      <c r="N27" s="91">
        <f>L27*D27</f>
        <v>0</v>
      </c>
    </row>
    <row r="28" spans="1:17" s="4" customFormat="1" ht="12" customHeight="1" x14ac:dyDescent="0.2">
      <c r="A28" s="269"/>
      <c r="B28" s="114" t="s">
        <v>83</v>
      </c>
      <c r="C28" s="23">
        <f t="shared" si="17"/>
        <v>5.9455999999999998</v>
      </c>
      <c r="D28" s="115">
        <f t="shared" si="18"/>
        <v>64</v>
      </c>
      <c r="E28" s="25" t="s">
        <v>48</v>
      </c>
      <c r="F28" s="24"/>
      <c r="G28" s="88">
        <f>C28*F28</f>
        <v>0</v>
      </c>
      <c r="H28" s="126">
        <f>F28*D28</f>
        <v>0</v>
      </c>
      <c r="I28" s="24">
        <v>0</v>
      </c>
      <c r="J28" s="89">
        <f>I28*C28</f>
        <v>0</v>
      </c>
      <c r="K28" s="26">
        <f>I28*D28</f>
        <v>0</v>
      </c>
      <c r="L28" s="24"/>
      <c r="M28" s="90">
        <f>L28*C28</f>
        <v>0</v>
      </c>
      <c r="N28" s="91">
        <f>L28*D28</f>
        <v>0</v>
      </c>
      <c r="O28" s="4" t="s">
        <v>84</v>
      </c>
    </row>
    <row r="29" spans="1:17" s="4" customFormat="1" ht="12" customHeight="1" x14ac:dyDescent="0.2">
      <c r="A29" s="269"/>
      <c r="B29" s="114" t="s">
        <v>79</v>
      </c>
      <c r="C29" s="23">
        <f t="shared" si="17"/>
        <v>5.9455999999999998</v>
      </c>
      <c r="D29" s="115">
        <f t="shared" si="18"/>
        <v>64</v>
      </c>
      <c r="E29" s="25" t="s">
        <v>48</v>
      </c>
      <c r="F29" s="24"/>
      <c r="G29" s="88">
        <f>C29*F29</f>
        <v>0</v>
      </c>
      <c r="H29" s="126">
        <f>F29*D29</f>
        <v>0</v>
      </c>
      <c r="I29" s="24">
        <v>0</v>
      </c>
      <c r="J29" s="89">
        <f>I29*C29</f>
        <v>0</v>
      </c>
      <c r="K29" s="26">
        <f>I29*D29</f>
        <v>0</v>
      </c>
      <c r="L29" s="24"/>
      <c r="M29" s="90">
        <f>L29*C29</f>
        <v>0</v>
      </c>
      <c r="N29" s="91">
        <f>L29*D29</f>
        <v>0</v>
      </c>
      <c r="O29" s="4" t="s">
        <v>85</v>
      </c>
    </row>
    <row r="30" spans="1:17" s="4" customFormat="1" ht="12" customHeight="1" x14ac:dyDescent="0.2">
      <c r="A30" s="269"/>
      <c r="B30" s="114" t="s">
        <v>80</v>
      </c>
      <c r="C30" s="23">
        <f t="shared" si="17"/>
        <v>5.9455999999999998</v>
      </c>
      <c r="D30" s="115">
        <f t="shared" si="18"/>
        <v>64</v>
      </c>
      <c r="E30" s="25" t="s">
        <v>48</v>
      </c>
      <c r="F30" s="24"/>
      <c r="G30" s="88">
        <f>C30*F30</f>
        <v>0</v>
      </c>
      <c r="H30" s="126">
        <f>F30*D30</f>
        <v>0</v>
      </c>
      <c r="I30" s="24">
        <v>0</v>
      </c>
      <c r="J30" s="89">
        <f>I30*C30</f>
        <v>0</v>
      </c>
      <c r="K30" s="26">
        <f>I30*D30</f>
        <v>0</v>
      </c>
      <c r="L30" s="24"/>
      <c r="M30" s="90">
        <f>L30*C30</f>
        <v>0</v>
      </c>
      <c r="N30" s="91">
        <f>L30*D30</f>
        <v>0</v>
      </c>
      <c r="O30" s="4" t="s">
        <v>86</v>
      </c>
    </row>
    <row r="31" spans="1:17" s="4" customFormat="1" ht="12" customHeight="1" x14ac:dyDescent="0.2">
      <c r="A31" s="269"/>
      <c r="B31" s="114" t="s">
        <v>87</v>
      </c>
      <c r="C31" s="23">
        <f t="shared" si="17"/>
        <v>5.9455999999999998</v>
      </c>
      <c r="D31" s="115">
        <f t="shared" si="18"/>
        <v>64</v>
      </c>
      <c r="E31" s="25" t="s">
        <v>48</v>
      </c>
      <c r="F31" s="24"/>
      <c r="G31" s="88"/>
      <c r="H31" s="126"/>
      <c r="I31" s="24"/>
      <c r="J31" s="89"/>
      <c r="K31" s="26"/>
      <c r="L31" s="24"/>
      <c r="M31" s="90"/>
      <c r="N31" s="91"/>
      <c r="O31" s="4" t="s">
        <v>74</v>
      </c>
    </row>
    <row r="32" spans="1:17" s="4" customFormat="1" ht="12" customHeight="1" x14ac:dyDescent="0.2">
      <c r="A32" s="269"/>
      <c r="B32" s="120" t="s">
        <v>81</v>
      </c>
      <c r="C32" s="23">
        <f t="shared" si="17"/>
        <v>5.9455999999999998</v>
      </c>
      <c r="D32" s="115">
        <f t="shared" si="18"/>
        <v>64</v>
      </c>
      <c r="E32" s="25" t="s">
        <v>48</v>
      </c>
      <c r="F32" s="24">
        <v>2</v>
      </c>
      <c r="G32" s="88">
        <f t="shared" si="11"/>
        <v>11.8912</v>
      </c>
      <c r="H32" s="123">
        <f t="shared" si="12"/>
        <v>128</v>
      </c>
      <c r="I32" s="24">
        <v>0</v>
      </c>
      <c r="J32" s="89">
        <f t="shared" si="13"/>
        <v>0</v>
      </c>
      <c r="K32" s="26">
        <f t="shared" si="14"/>
        <v>0</v>
      </c>
      <c r="L32" s="24">
        <v>5</v>
      </c>
      <c r="M32" s="90">
        <f t="shared" si="15"/>
        <v>29.727999999999998</v>
      </c>
      <c r="N32" s="91">
        <f t="shared" si="16"/>
        <v>320</v>
      </c>
    </row>
    <row r="33" spans="1:15" s="4" customFormat="1" ht="12" customHeight="1" x14ac:dyDescent="0.2">
      <c r="A33" s="268" t="s">
        <v>35</v>
      </c>
      <c r="B33" s="78" t="s">
        <v>24</v>
      </c>
      <c r="C33" s="79"/>
      <c r="D33" s="80"/>
      <c r="E33" s="81"/>
      <c r="F33" s="82"/>
      <c r="G33" s="83"/>
      <c r="H33" s="81"/>
      <c r="I33" s="84"/>
      <c r="J33" s="83"/>
      <c r="K33" s="85"/>
      <c r="L33" s="84"/>
      <c r="M33" s="86"/>
      <c r="N33" s="87"/>
    </row>
    <row r="34" spans="1:15" s="4" customFormat="1" ht="12" customHeight="1" x14ac:dyDescent="0.2">
      <c r="A34" s="269"/>
      <c r="B34" s="130" t="s">
        <v>72</v>
      </c>
      <c r="C34" s="15">
        <f t="shared" ref="C34:C42" si="19">$B$1*D34</f>
        <v>11.148</v>
      </c>
      <c r="D34" s="104">
        <v>120</v>
      </c>
      <c r="E34" s="12" t="s">
        <v>5</v>
      </c>
      <c r="F34" s="11">
        <v>2</v>
      </c>
      <c r="G34" s="20">
        <f t="shared" ref="G34:G42" si="20">C34*F34</f>
        <v>22.295999999999999</v>
      </c>
      <c r="H34" s="12">
        <f t="shared" ref="H34:H42" si="21">F34*D34</f>
        <v>240</v>
      </c>
      <c r="I34" s="11">
        <v>0</v>
      </c>
      <c r="J34" s="16">
        <f>I34*C34</f>
        <v>0</v>
      </c>
      <c r="K34" s="14">
        <f>I34*D34</f>
        <v>0</v>
      </c>
      <c r="L34" s="11">
        <v>16</v>
      </c>
      <c r="M34" s="17">
        <f t="shared" ref="M34:M42" si="22">L34*C34</f>
        <v>178.36799999999999</v>
      </c>
      <c r="N34" s="13">
        <f t="shared" ref="N34:N42" si="23">L34*D34</f>
        <v>1920</v>
      </c>
      <c r="O34" s="4" t="s">
        <v>74</v>
      </c>
    </row>
    <row r="35" spans="1:15" s="4" customFormat="1" ht="12" customHeight="1" x14ac:dyDescent="0.2">
      <c r="A35" s="269"/>
      <c r="B35" s="77" t="s">
        <v>43</v>
      </c>
      <c r="C35" s="15">
        <f t="shared" si="19"/>
        <v>1.6721999999999999</v>
      </c>
      <c r="D35" s="109">
        <v>18</v>
      </c>
      <c r="E35" s="12" t="s">
        <v>49</v>
      </c>
      <c r="F35" s="11">
        <v>1</v>
      </c>
      <c r="G35" s="20">
        <f t="shared" si="20"/>
        <v>1.6721999999999999</v>
      </c>
      <c r="H35" s="12">
        <f t="shared" si="21"/>
        <v>18</v>
      </c>
      <c r="I35" s="11"/>
      <c r="J35" s="16"/>
      <c r="K35" s="14"/>
      <c r="L35" s="11">
        <v>3</v>
      </c>
      <c r="M35" s="17">
        <f t="shared" si="22"/>
        <v>5.0165999999999995</v>
      </c>
      <c r="N35" s="13">
        <f t="shared" si="23"/>
        <v>54</v>
      </c>
      <c r="O35" s="4" t="s">
        <v>74</v>
      </c>
    </row>
    <row r="36" spans="1:15" s="4" customFormat="1" ht="12" customHeight="1" x14ac:dyDescent="0.2">
      <c r="A36" s="269"/>
      <c r="B36" s="77" t="s">
        <v>28</v>
      </c>
      <c r="C36" s="15">
        <f t="shared" si="19"/>
        <v>22.295999999999999</v>
      </c>
      <c r="D36" s="59">
        <v>240</v>
      </c>
      <c r="E36" s="18" t="s">
        <v>68</v>
      </c>
      <c r="F36" s="11">
        <v>0</v>
      </c>
      <c r="G36" s="20">
        <f t="shared" si="20"/>
        <v>0</v>
      </c>
      <c r="H36" s="12">
        <f t="shared" si="21"/>
        <v>0</v>
      </c>
      <c r="I36" s="19">
        <v>0</v>
      </c>
      <c r="J36" s="20">
        <f>I36*C36</f>
        <v>0</v>
      </c>
      <c r="K36" s="41">
        <f>I36*D36</f>
        <v>0</v>
      </c>
      <c r="L36" s="19">
        <v>1</v>
      </c>
      <c r="M36" s="21">
        <f t="shared" si="22"/>
        <v>22.295999999999999</v>
      </c>
      <c r="N36" s="22">
        <f t="shared" si="23"/>
        <v>240</v>
      </c>
      <c r="O36" s="4" t="s">
        <v>74</v>
      </c>
    </row>
    <row r="37" spans="1:15" s="4" customFormat="1" ht="12" customHeight="1" x14ac:dyDescent="0.2">
      <c r="A37" s="269"/>
      <c r="B37" s="77" t="s">
        <v>29</v>
      </c>
      <c r="C37" s="15">
        <f t="shared" si="19"/>
        <v>7.4319999999999995</v>
      </c>
      <c r="D37" s="59">
        <v>80</v>
      </c>
      <c r="E37" s="12" t="s">
        <v>49</v>
      </c>
      <c r="F37" s="11">
        <v>0</v>
      </c>
      <c r="G37" s="20">
        <f t="shared" si="20"/>
        <v>0</v>
      </c>
      <c r="H37" s="12">
        <f t="shared" si="21"/>
        <v>0</v>
      </c>
      <c r="I37" s="11">
        <v>0</v>
      </c>
      <c r="J37" s="16">
        <f>I37*C37</f>
        <v>0</v>
      </c>
      <c r="K37" s="14">
        <f>I37*D37</f>
        <v>0</v>
      </c>
      <c r="L37" s="11">
        <v>1</v>
      </c>
      <c r="M37" s="17">
        <f t="shared" si="22"/>
        <v>7.4319999999999995</v>
      </c>
      <c r="N37" s="13">
        <f t="shared" si="23"/>
        <v>80</v>
      </c>
      <c r="O37" s="4" t="s">
        <v>74</v>
      </c>
    </row>
    <row r="38" spans="1:15" s="4" customFormat="1" ht="12" customHeight="1" x14ac:dyDescent="0.2">
      <c r="A38" s="269"/>
      <c r="B38" s="128" t="s">
        <v>69</v>
      </c>
      <c r="C38" s="15">
        <f t="shared" si="19"/>
        <v>11.148</v>
      </c>
      <c r="D38" s="104">
        <v>120</v>
      </c>
      <c r="E38" s="12" t="s">
        <v>5</v>
      </c>
      <c r="F38" s="11">
        <v>1</v>
      </c>
      <c r="G38" s="20">
        <f t="shared" si="20"/>
        <v>11.148</v>
      </c>
      <c r="H38" s="12">
        <f t="shared" si="21"/>
        <v>120</v>
      </c>
      <c r="I38" s="11">
        <v>0</v>
      </c>
      <c r="J38" s="16">
        <f>I38*C38</f>
        <v>0</v>
      </c>
      <c r="K38" s="14">
        <f>I38*D38</f>
        <v>0</v>
      </c>
      <c r="L38" s="11">
        <v>2</v>
      </c>
      <c r="M38" s="17">
        <f t="shared" si="22"/>
        <v>22.295999999999999</v>
      </c>
      <c r="N38" s="13">
        <f t="shared" si="23"/>
        <v>240</v>
      </c>
      <c r="O38" s="4" t="s">
        <v>88</v>
      </c>
    </row>
    <row r="39" spans="1:15" s="4" customFormat="1" ht="12" customHeight="1" x14ac:dyDescent="0.2">
      <c r="A39" s="269"/>
      <c r="B39" s="129" t="s">
        <v>43</v>
      </c>
      <c r="C39" s="15">
        <f t="shared" si="19"/>
        <v>1.6721999999999999</v>
      </c>
      <c r="D39" s="109">
        <v>18</v>
      </c>
      <c r="E39" s="12" t="s">
        <v>49</v>
      </c>
      <c r="F39" s="11">
        <v>1</v>
      </c>
      <c r="G39" s="20">
        <f t="shared" si="20"/>
        <v>1.6721999999999999</v>
      </c>
      <c r="H39" s="12">
        <f t="shared" si="21"/>
        <v>18</v>
      </c>
      <c r="I39" s="11"/>
      <c r="J39" s="16"/>
      <c r="K39" s="14"/>
      <c r="L39" s="11">
        <v>3</v>
      </c>
      <c r="M39" s="17">
        <f t="shared" si="22"/>
        <v>5.0165999999999995</v>
      </c>
      <c r="N39" s="13">
        <f t="shared" si="23"/>
        <v>54</v>
      </c>
      <c r="O39" s="4" t="s">
        <v>88</v>
      </c>
    </row>
    <row r="40" spans="1:15" s="4" customFormat="1" ht="12" customHeight="1" x14ac:dyDescent="0.2">
      <c r="A40" s="269"/>
      <c r="B40" s="77" t="s">
        <v>28</v>
      </c>
      <c r="C40" s="15">
        <f t="shared" si="19"/>
        <v>22.295999999999999</v>
      </c>
      <c r="D40" s="59">
        <v>240</v>
      </c>
      <c r="E40" s="18" t="s">
        <v>68</v>
      </c>
      <c r="F40" s="11">
        <v>0</v>
      </c>
      <c r="G40" s="20">
        <f t="shared" si="20"/>
        <v>0</v>
      </c>
      <c r="H40" s="12">
        <f t="shared" si="21"/>
        <v>0</v>
      </c>
      <c r="I40" s="19">
        <v>0</v>
      </c>
      <c r="J40" s="20">
        <f>I40*C40</f>
        <v>0</v>
      </c>
      <c r="K40" s="41">
        <f>I40*D40</f>
        <v>0</v>
      </c>
      <c r="L40" s="19">
        <v>1</v>
      </c>
      <c r="M40" s="21">
        <f t="shared" si="22"/>
        <v>22.295999999999999</v>
      </c>
      <c r="N40" s="22">
        <f t="shared" si="23"/>
        <v>240</v>
      </c>
      <c r="O40" s="4" t="s">
        <v>88</v>
      </c>
    </row>
    <row r="41" spans="1:15" s="4" customFormat="1" ht="12" customHeight="1" x14ac:dyDescent="0.2">
      <c r="A41" s="269"/>
      <c r="B41" s="77" t="s">
        <v>29</v>
      </c>
      <c r="C41" s="15">
        <f t="shared" si="19"/>
        <v>7.4319999999999995</v>
      </c>
      <c r="D41" s="59">
        <v>80</v>
      </c>
      <c r="E41" s="12" t="s">
        <v>49</v>
      </c>
      <c r="F41" s="11">
        <v>0</v>
      </c>
      <c r="G41" s="20">
        <f t="shared" si="20"/>
        <v>0</v>
      </c>
      <c r="H41" s="12">
        <f t="shared" si="21"/>
        <v>0</v>
      </c>
      <c r="I41" s="11">
        <v>0</v>
      </c>
      <c r="J41" s="16">
        <f>I41*C41</f>
        <v>0</v>
      </c>
      <c r="K41" s="14">
        <f>I41*D41</f>
        <v>0</v>
      </c>
      <c r="L41" s="11">
        <v>1</v>
      </c>
      <c r="M41" s="17">
        <f t="shared" si="22"/>
        <v>7.4319999999999995</v>
      </c>
      <c r="N41" s="13">
        <f t="shared" si="23"/>
        <v>80</v>
      </c>
      <c r="O41" s="4" t="s">
        <v>88</v>
      </c>
    </row>
    <row r="42" spans="1:15" s="4" customFormat="1" ht="12" customHeight="1" x14ac:dyDescent="0.2">
      <c r="A42" s="270"/>
      <c r="B42" s="127" t="s">
        <v>89</v>
      </c>
      <c r="C42" s="23">
        <f t="shared" si="19"/>
        <v>2.2296</v>
      </c>
      <c r="D42" s="115">
        <v>24</v>
      </c>
      <c r="E42" s="25" t="s">
        <v>50</v>
      </c>
      <c r="F42" s="24">
        <v>10</v>
      </c>
      <c r="G42" s="88">
        <f t="shared" si="20"/>
        <v>22.295999999999999</v>
      </c>
      <c r="H42" s="25">
        <f t="shared" si="21"/>
        <v>240</v>
      </c>
      <c r="I42" s="24">
        <v>0</v>
      </c>
      <c r="J42" s="89">
        <f>I42*C42</f>
        <v>0</v>
      </c>
      <c r="K42" s="26">
        <f>I42*D42</f>
        <v>0</v>
      </c>
      <c r="L42" s="24">
        <v>18</v>
      </c>
      <c r="M42" s="90">
        <f t="shared" si="22"/>
        <v>40.132800000000003</v>
      </c>
      <c r="N42" s="91">
        <f t="shared" si="23"/>
        <v>432</v>
      </c>
      <c r="O42" s="4" t="s">
        <v>90</v>
      </c>
    </row>
    <row r="43" spans="1:15" s="8" customFormat="1" ht="12" customHeight="1" x14ac:dyDescent="0.2">
      <c r="A43" s="271" t="s">
        <v>30</v>
      </c>
      <c r="B43" s="78" t="s">
        <v>12</v>
      </c>
      <c r="C43" s="79"/>
      <c r="D43" s="80"/>
      <c r="E43" s="81"/>
      <c r="F43" s="82"/>
      <c r="G43" s="83"/>
      <c r="H43" s="81"/>
      <c r="I43" s="84"/>
      <c r="J43" s="83"/>
      <c r="K43" s="85"/>
      <c r="L43" s="84"/>
      <c r="M43" s="86"/>
      <c r="N43" s="87"/>
    </row>
    <row r="44" spans="1:15" s="10" customFormat="1" ht="12" customHeight="1" x14ac:dyDescent="0.2">
      <c r="A44" s="272"/>
      <c r="B44" s="119" t="s">
        <v>14</v>
      </c>
      <c r="C44" s="27">
        <f>$B$1*D44</f>
        <v>3.3443999999999998</v>
      </c>
      <c r="D44" s="60">
        <v>36</v>
      </c>
      <c r="E44" s="29" t="s">
        <v>7</v>
      </c>
      <c r="F44" s="28">
        <v>2</v>
      </c>
      <c r="G44" s="20">
        <f>C44*F44</f>
        <v>6.6887999999999996</v>
      </c>
      <c r="H44" s="121">
        <f>F44*D44</f>
        <v>72</v>
      </c>
      <c r="I44" s="28">
        <v>0</v>
      </c>
      <c r="J44" s="30">
        <f>I44*C44</f>
        <v>0</v>
      </c>
      <c r="K44" s="69">
        <f>I44*D44</f>
        <v>0</v>
      </c>
      <c r="L44" s="28">
        <v>8</v>
      </c>
      <c r="M44" s="30">
        <f>L44*C44</f>
        <v>26.755199999999999</v>
      </c>
      <c r="N44" s="31">
        <f>L44*D44</f>
        <v>288</v>
      </c>
    </row>
    <row r="45" spans="1:15" s="10" customFormat="1" ht="12" customHeight="1" x14ac:dyDescent="0.2">
      <c r="A45" s="273"/>
      <c r="B45" s="119" t="s">
        <v>33</v>
      </c>
      <c r="C45" s="27">
        <f>$B$1*D45</f>
        <v>1.4863999999999999</v>
      </c>
      <c r="D45" s="60">
        <v>16</v>
      </c>
      <c r="E45" s="29" t="s">
        <v>34</v>
      </c>
      <c r="F45" s="28">
        <v>1</v>
      </c>
      <c r="G45" s="20">
        <f>C45*F45</f>
        <v>1.4863999999999999</v>
      </c>
      <c r="H45" s="121">
        <f>F45*D45</f>
        <v>16</v>
      </c>
      <c r="I45" s="28"/>
      <c r="J45" s="30"/>
      <c r="K45" s="69"/>
      <c r="L45" s="28">
        <v>1</v>
      </c>
      <c r="M45" s="30">
        <f>L45*C45</f>
        <v>1.4863999999999999</v>
      </c>
      <c r="N45" s="31">
        <f>L45*D45</f>
        <v>16</v>
      </c>
    </row>
    <row r="46" spans="1:15" ht="12" customHeight="1" x14ac:dyDescent="0.2">
      <c r="A46" s="76"/>
      <c r="B46" s="32"/>
      <c r="C46" s="33"/>
      <c r="D46" s="61"/>
      <c r="E46" s="34" t="s">
        <v>38</v>
      </c>
      <c r="F46" s="54"/>
      <c r="G46" s="51">
        <f>SUM(G3:G45)</f>
        <v>315.30259999999998</v>
      </c>
      <c r="H46" s="36">
        <f>SUM(H3:H45)</f>
        <v>3282</v>
      </c>
      <c r="I46" s="35"/>
      <c r="J46" s="51">
        <f>SUM(J11:J44)</f>
        <v>0</v>
      </c>
      <c r="K46" s="36">
        <f>SUM(K11:K44)</f>
        <v>0</v>
      </c>
      <c r="L46" s="35"/>
      <c r="M46" s="51">
        <f>SUM(M3:M45)</f>
        <v>1057.2020000000005</v>
      </c>
      <c r="N46" s="36">
        <f>SUM(N3:N45)</f>
        <v>11044</v>
      </c>
    </row>
    <row r="47" spans="1:15" s="50" customFormat="1" ht="12" customHeight="1" thickBot="1" x14ac:dyDescent="0.25">
      <c r="A47" s="92"/>
      <c r="B47" s="37"/>
      <c r="C47" s="38"/>
      <c r="D47" s="62"/>
      <c r="E47" s="9" t="s">
        <v>8</v>
      </c>
      <c r="F47" s="56">
        <v>0.2</v>
      </c>
      <c r="G47" s="52">
        <f>G46*F47</f>
        <v>63.060519999999997</v>
      </c>
      <c r="H47" s="36">
        <f>H46*F47</f>
        <v>656.40000000000009</v>
      </c>
      <c r="I47" s="56">
        <v>0.19</v>
      </c>
      <c r="J47" s="52">
        <f>J46*I47</f>
        <v>0</v>
      </c>
      <c r="K47" s="36">
        <f>K46*I47</f>
        <v>0</v>
      </c>
      <c r="L47" s="56">
        <v>0.2</v>
      </c>
      <c r="M47" s="52">
        <f>M46*L47</f>
        <v>211.4404000000001</v>
      </c>
      <c r="N47" s="36">
        <f>N46*L47</f>
        <v>2208.8000000000002</v>
      </c>
    </row>
    <row r="48" spans="1:15" s="4" customFormat="1" ht="12" customHeight="1" x14ac:dyDescent="0.2">
      <c r="A48" s="93"/>
      <c r="B48" s="39"/>
      <c r="C48" s="40"/>
      <c r="D48" s="63"/>
      <c r="E48" s="6" t="s">
        <v>39</v>
      </c>
      <c r="F48" s="55"/>
      <c r="G48" s="53">
        <f>SUM(G46:G47)</f>
        <v>378.36311999999998</v>
      </c>
      <c r="H48" s="36">
        <f>SUM(H46:H47)</f>
        <v>3938.4</v>
      </c>
      <c r="I48" s="35"/>
      <c r="J48" s="53">
        <f>SUM(J46:J47)</f>
        <v>0</v>
      </c>
      <c r="K48" s="36">
        <f>SUM(K46:K47)</f>
        <v>0</v>
      </c>
      <c r="L48" s="35"/>
      <c r="M48" s="53">
        <f>SUM(M46:M47)</f>
        <v>1268.6424000000006</v>
      </c>
      <c r="N48" s="36">
        <f>SUM(N46:N47)</f>
        <v>13252.8</v>
      </c>
    </row>
    <row r="49" spans="1:14" s="4" customFormat="1" ht="12" customHeight="1" x14ac:dyDescent="0.2">
      <c r="A49" s="71"/>
      <c r="B49" s="10"/>
      <c r="C49" s="42"/>
      <c r="D49" s="65"/>
      <c r="E49" s="43"/>
      <c r="F49" s="43"/>
      <c r="G49" s="43"/>
      <c r="H49" s="43"/>
      <c r="I49" s="42"/>
      <c r="J49" s="44"/>
      <c r="K49" s="45"/>
      <c r="L49" s="42"/>
      <c r="M49" s="44"/>
      <c r="N49" s="45"/>
    </row>
    <row r="50" spans="1:14" s="4" customFormat="1" ht="12" customHeight="1" x14ac:dyDescent="0.2">
      <c r="A50" s="108" t="s">
        <v>44</v>
      </c>
      <c r="B50" s="10"/>
      <c r="C50" s="42"/>
      <c r="D50" s="65"/>
      <c r="E50" s="43"/>
      <c r="F50" s="43"/>
      <c r="G50" s="43"/>
      <c r="H50" s="43"/>
      <c r="I50" s="42"/>
      <c r="J50" s="44"/>
      <c r="K50" s="45"/>
      <c r="L50" s="42"/>
      <c r="M50" s="44"/>
      <c r="N50" s="45"/>
    </row>
    <row r="51" spans="1:14" s="4" customFormat="1" ht="12" customHeight="1" x14ac:dyDescent="0.2">
      <c r="A51" s="71"/>
    </row>
    <row r="52" spans="1:14" s="4" customFormat="1" ht="12" customHeight="1" x14ac:dyDescent="0.2">
      <c r="A52" s="71"/>
    </row>
    <row r="53" spans="1:14" ht="12" customHeight="1" x14ac:dyDescent="0.2">
      <c r="B53" s="4"/>
      <c r="C53" s="4"/>
      <c r="D53" s="4"/>
      <c r="E53" s="4"/>
      <c r="F53" s="4"/>
      <c r="G53" s="4"/>
      <c r="H53" s="4"/>
      <c r="I53" s="4"/>
      <c r="J53" s="4"/>
      <c r="K53" s="4"/>
      <c r="L53" s="4"/>
      <c r="M53" s="4"/>
      <c r="N53" s="4"/>
    </row>
    <row r="54" spans="1:14" ht="12" customHeight="1" x14ac:dyDescent="0.2">
      <c r="C54" s="1"/>
      <c r="D54" s="1"/>
      <c r="I54" s="1"/>
      <c r="K54" s="1"/>
      <c r="L54" s="1"/>
    </row>
    <row r="55" spans="1:14" ht="12" customHeight="1" x14ac:dyDescent="0.2">
      <c r="C55" s="1"/>
      <c r="D55" s="1"/>
      <c r="I55" s="1"/>
      <c r="K55" s="1"/>
      <c r="L55" s="1"/>
    </row>
    <row r="56" spans="1:14" ht="12" customHeight="1" x14ac:dyDescent="0.2">
      <c r="C56" s="1"/>
      <c r="D56" s="1"/>
      <c r="I56" s="1"/>
      <c r="K56" s="1"/>
      <c r="L56" s="1"/>
    </row>
    <row r="57" spans="1:14" ht="12" customHeight="1" x14ac:dyDescent="0.2">
      <c r="C57" s="1"/>
      <c r="D57" s="1"/>
      <c r="I57" s="1"/>
      <c r="K57" s="1"/>
      <c r="L57" s="1"/>
    </row>
    <row r="58" spans="1:14" ht="12" customHeight="1" x14ac:dyDescent="0.2">
      <c r="C58" s="1"/>
      <c r="D58" s="1"/>
      <c r="I58" s="1"/>
      <c r="K58" s="1"/>
      <c r="L58" s="1"/>
    </row>
    <row r="59" spans="1:14" ht="12" customHeight="1" x14ac:dyDescent="0.2">
      <c r="C59" s="1"/>
      <c r="D59" s="1"/>
      <c r="I59" s="1"/>
      <c r="K59" s="1"/>
      <c r="L59" s="1"/>
    </row>
    <row r="60" spans="1:14" ht="12" customHeight="1" x14ac:dyDescent="0.2">
      <c r="C60" s="1"/>
      <c r="D60" s="1"/>
      <c r="I60" s="1"/>
      <c r="K60" s="1"/>
      <c r="L60" s="1"/>
    </row>
    <row r="61" spans="1:14" ht="12" customHeight="1" x14ac:dyDescent="0.2">
      <c r="B61" s="72"/>
      <c r="C61" s="73"/>
      <c r="D61" s="65"/>
      <c r="E61" s="10"/>
      <c r="F61" s="42"/>
      <c r="G61" s="74"/>
      <c r="H61" s="10"/>
      <c r="I61" s="42"/>
      <c r="J61" s="74"/>
      <c r="K61" s="75"/>
      <c r="L61" s="42"/>
      <c r="M61" s="74"/>
      <c r="N61" s="75"/>
    </row>
    <row r="62" spans="1:14" ht="12" customHeight="1" x14ac:dyDescent="0.2">
      <c r="B62" s="72"/>
      <c r="C62" s="73"/>
      <c r="D62" s="65"/>
      <c r="E62" s="10"/>
      <c r="F62" s="42"/>
      <c r="G62" s="74"/>
      <c r="H62" s="10"/>
      <c r="I62" s="42"/>
      <c r="J62" s="74"/>
      <c r="K62" s="75"/>
      <c r="L62" s="42"/>
      <c r="M62" s="74"/>
      <c r="N62" s="75"/>
    </row>
    <row r="63" spans="1:14" ht="12" customHeight="1" x14ac:dyDescent="0.2">
      <c r="B63" s="72"/>
      <c r="C63" s="73"/>
      <c r="D63" s="65"/>
      <c r="E63" s="10"/>
      <c r="F63" s="42"/>
      <c r="G63" s="74"/>
      <c r="H63" s="10"/>
      <c r="I63" s="42"/>
      <c r="J63" s="74"/>
      <c r="K63" s="75"/>
      <c r="L63" s="42"/>
      <c r="M63" s="74"/>
      <c r="N63" s="75"/>
    </row>
    <row r="64" spans="1:14" ht="12" customHeight="1" x14ac:dyDescent="0.2">
      <c r="B64" s="72"/>
      <c r="C64" s="73"/>
      <c r="D64" s="65"/>
      <c r="E64" s="10"/>
      <c r="F64" s="42"/>
      <c r="G64" s="74"/>
      <c r="H64" s="10"/>
      <c r="I64" s="42"/>
      <c r="J64" s="74"/>
      <c r="K64" s="75"/>
      <c r="L64" s="42"/>
      <c r="M64" s="74"/>
      <c r="N64" s="75"/>
    </row>
  </sheetData>
  <mergeCells count="11">
    <mergeCell ref="A21:A32"/>
    <mergeCell ref="L1:N1"/>
    <mergeCell ref="F1:H1"/>
    <mergeCell ref="C1:E1"/>
    <mergeCell ref="I1:K1"/>
    <mergeCell ref="A33:A42"/>
    <mergeCell ref="A43:A45"/>
    <mergeCell ref="A3:A8"/>
    <mergeCell ref="A9:A10"/>
    <mergeCell ref="A18:A20"/>
    <mergeCell ref="A11:A17"/>
  </mergeCells>
  <phoneticPr fontId="0" type="noConversion"/>
  <printOptions horizontalCentered="1"/>
  <pageMargins left="0.9" right="0.9" top="1" bottom="1" header="0.5" footer="0.25"/>
  <pageSetup orientation="portrait" r:id="rId1"/>
  <headerFooter alignWithMargins="0"/>
  <colBreaks count="1" manualBreakCount="1">
    <brk id="19"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CABD-0444-4A4F-B4C8-606873C45766}">
  <dimension ref="A1:P39"/>
  <sheetViews>
    <sheetView showGridLines="0" zoomScale="105" zoomScaleNormal="98" workbookViewId="0">
      <pane xSplit="4" ySplit="2" topLeftCell="E3" activePane="bottomRight" state="frozenSplit"/>
      <selection activeCell="F1" sqref="F1:H1"/>
      <selection pane="topRight" activeCell="F1" sqref="F1:H1"/>
      <selection pane="bottomLeft" activeCell="F1" sqref="F1:H1"/>
      <selection pane="bottomRight" activeCell="B32" sqref="B32:B33"/>
    </sheetView>
  </sheetViews>
  <sheetFormatPr defaultRowHeight="12" customHeight="1" x14ac:dyDescent="0.2"/>
  <cols>
    <col min="1" max="1" width="23.7109375" style="1" customWidth="1"/>
    <col min="2" max="2" width="6.7109375" style="3" customWidth="1"/>
    <col min="3" max="3" width="6.7109375" style="136" customWidth="1"/>
    <col min="4" max="4" width="13.7109375" style="1" customWidth="1"/>
    <col min="5" max="5" width="5.7109375" style="1" customWidth="1"/>
    <col min="6" max="7" width="7.7109375" style="1" customWidth="1"/>
    <col min="8" max="8" width="5.7109375" style="3" customWidth="1"/>
    <col min="9" max="9" width="7.7109375" style="1" customWidth="1"/>
    <col min="10" max="10" width="7.7109375" style="70" customWidth="1"/>
    <col min="11" max="11" width="5.7109375" style="3" customWidth="1"/>
    <col min="12" max="13" width="7.7109375" style="1" customWidth="1"/>
    <col min="14" max="14" width="5.7109375" style="3" customWidth="1"/>
    <col min="15" max="16" width="7.7109375" style="1" customWidth="1"/>
    <col min="17" max="16384" width="9.140625" style="1"/>
  </cols>
  <sheetData>
    <row r="1" spans="1:16" ht="15" customHeight="1" x14ac:dyDescent="0.2">
      <c r="A1" s="181">
        <v>9.2899999999999996E-2</v>
      </c>
      <c r="B1" s="281" t="s">
        <v>0</v>
      </c>
      <c r="C1" s="282"/>
      <c r="D1" s="283"/>
      <c r="E1" s="281" t="s">
        <v>111</v>
      </c>
      <c r="F1" s="282"/>
      <c r="G1" s="283"/>
      <c r="H1" s="281" t="s">
        <v>110</v>
      </c>
      <c r="I1" s="282"/>
      <c r="J1" s="283"/>
      <c r="K1" s="279" t="s">
        <v>108</v>
      </c>
      <c r="L1" s="277"/>
      <c r="M1" s="280"/>
      <c r="N1" s="277" t="s">
        <v>109</v>
      </c>
      <c r="O1" s="277"/>
      <c r="P1" s="278"/>
    </row>
    <row r="2" spans="1:16" s="50" customFormat="1" ht="15" customHeight="1" thickBot="1" x14ac:dyDescent="0.25">
      <c r="A2" s="168" t="s">
        <v>2</v>
      </c>
      <c r="B2" s="48" t="s">
        <v>9</v>
      </c>
      <c r="C2" s="131" t="s">
        <v>10</v>
      </c>
      <c r="D2" s="49" t="s">
        <v>3</v>
      </c>
      <c r="E2" s="49" t="s">
        <v>4</v>
      </c>
      <c r="F2" s="49" t="s">
        <v>9</v>
      </c>
      <c r="G2" s="49" t="s">
        <v>10</v>
      </c>
      <c r="H2" s="49" t="s">
        <v>4</v>
      </c>
      <c r="I2" s="48" t="s">
        <v>9</v>
      </c>
      <c r="J2" s="68" t="s">
        <v>10</v>
      </c>
      <c r="K2" s="49" t="s">
        <v>4</v>
      </c>
      <c r="L2" s="48" t="s">
        <v>9</v>
      </c>
      <c r="M2" s="48" t="s">
        <v>10</v>
      </c>
      <c r="N2" s="192" t="s">
        <v>4</v>
      </c>
      <c r="O2" s="48" t="s">
        <v>9</v>
      </c>
      <c r="P2" s="169" t="s">
        <v>10</v>
      </c>
    </row>
    <row r="3" spans="1:16" s="4" customFormat="1" ht="12" customHeight="1" x14ac:dyDescent="0.2">
      <c r="A3" s="182" t="s">
        <v>58</v>
      </c>
      <c r="B3" s="124">
        <f t="shared" ref="B3:B22" si="0">$A$1*C3</f>
        <v>11.148</v>
      </c>
      <c r="C3" s="109">
        <v>120</v>
      </c>
      <c r="D3" s="125" t="s">
        <v>6</v>
      </c>
      <c r="E3" s="211">
        <v>1</v>
      </c>
      <c r="F3" s="20">
        <f>$B3*E3</f>
        <v>11.148</v>
      </c>
      <c r="G3" s="125">
        <f>E3*$C3</f>
        <v>120</v>
      </c>
      <c r="H3" s="211">
        <v>1</v>
      </c>
      <c r="I3" s="20">
        <f>$B3*H3</f>
        <v>11.148</v>
      </c>
      <c r="J3" s="125">
        <f>H3*$C3</f>
        <v>120</v>
      </c>
      <c r="K3" s="211">
        <v>2</v>
      </c>
      <c r="L3" s="20">
        <f>$B3*K3</f>
        <v>22.295999999999999</v>
      </c>
      <c r="M3" s="125">
        <f>K3*$C3</f>
        <v>240</v>
      </c>
      <c r="N3" s="224">
        <v>3</v>
      </c>
      <c r="O3" s="20">
        <f>$B3*N3</f>
        <v>33.444000000000003</v>
      </c>
      <c r="P3" s="125">
        <f>N3*$C3</f>
        <v>360</v>
      </c>
    </row>
    <row r="4" spans="1:16" s="4" customFormat="1" ht="12" customHeight="1" x14ac:dyDescent="0.2">
      <c r="A4" s="182" t="s">
        <v>18</v>
      </c>
      <c r="B4" s="124">
        <f t="shared" si="0"/>
        <v>2.2296</v>
      </c>
      <c r="C4" s="109">
        <v>24</v>
      </c>
      <c r="D4" s="125" t="s">
        <v>50</v>
      </c>
      <c r="E4" s="19">
        <v>4</v>
      </c>
      <c r="F4" s="20">
        <f t="shared" ref="F4:F22" si="1">$B4*E4</f>
        <v>8.9184000000000001</v>
      </c>
      <c r="G4" s="125">
        <f t="shared" ref="G4:G22" si="2">E4*$C4</f>
        <v>96</v>
      </c>
      <c r="H4" s="19">
        <v>8</v>
      </c>
      <c r="I4" s="20">
        <f t="shared" ref="I4:I22" si="3">$B4*H4</f>
        <v>17.8368</v>
      </c>
      <c r="J4" s="125">
        <f t="shared" ref="J4:J22" si="4">H4*$C4</f>
        <v>192</v>
      </c>
      <c r="K4" s="11">
        <v>12</v>
      </c>
      <c r="L4" s="20">
        <f t="shared" ref="L4:L22" si="5">$B4*K4</f>
        <v>26.755200000000002</v>
      </c>
      <c r="M4" s="125">
        <f t="shared" ref="M4:M22" si="6">K4*$C4</f>
        <v>288</v>
      </c>
      <c r="N4" s="193">
        <v>18</v>
      </c>
      <c r="O4" s="20">
        <f t="shared" ref="O4:O22" si="7">$B4*N4</f>
        <v>40.132800000000003</v>
      </c>
      <c r="P4" s="125">
        <f t="shared" ref="P4:P22" si="8">N4*$C4</f>
        <v>432</v>
      </c>
    </row>
    <row r="5" spans="1:16" s="4" customFormat="1" ht="12" customHeight="1" x14ac:dyDescent="0.2">
      <c r="A5" s="182" t="s">
        <v>55</v>
      </c>
      <c r="B5" s="124">
        <f t="shared" si="0"/>
        <v>1.8579999999999999</v>
      </c>
      <c r="C5" s="109">
        <v>20</v>
      </c>
      <c r="D5" s="125" t="s">
        <v>52</v>
      </c>
      <c r="E5" s="19">
        <v>1</v>
      </c>
      <c r="F5" s="20">
        <f t="shared" si="1"/>
        <v>1.8579999999999999</v>
      </c>
      <c r="G5" s="125">
        <f t="shared" si="2"/>
        <v>20</v>
      </c>
      <c r="H5" s="19">
        <v>2</v>
      </c>
      <c r="I5" s="20">
        <f t="shared" si="3"/>
        <v>3.7159999999999997</v>
      </c>
      <c r="J5" s="125">
        <f t="shared" si="4"/>
        <v>40</v>
      </c>
      <c r="K5" s="11">
        <v>6</v>
      </c>
      <c r="L5" s="20">
        <f t="shared" si="5"/>
        <v>11.148</v>
      </c>
      <c r="M5" s="125">
        <f t="shared" si="6"/>
        <v>120</v>
      </c>
      <c r="N5" s="193">
        <v>9</v>
      </c>
      <c r="O5" s="20">
        <f t="shared" si="7"/>
        <v>16.721999999999998</v>
      </c>
      <c r="P5" s="125">
        <f t="shared" si="8"/>
        <v>180</v>
      </c>
    </row>
    <row r="6" spans="1:16" s="4" customFormat="1" ht="12" customHeight="1" x14ac:dyDescent="0.2">
      <c r="A6" s="182" t="s">
        <v>20</v>
      </c>
      <c r="B6" s="124">
        <f t="shared" si="0"/>
        <v>27.869999999999997</v>
      </c>
      <c r="C6" s="109">
        <f>20*15</f>
        <v>300</v>
      </c>
      <c r="D6" s="125" t="s">
        <v>31</v>
      </c>
      <c r="E6" s="19">
        <v>2</v>
      </c>
      <c r="F6" s="20">
        <f t="shared" si="1"/>
        <v>55.739999999999995</v>
      </c>
      <c r="G6" s="125">
        <f t="shared" si="2"/>
        <v>600</v>
      </c>
      <c r="H6" s="19">
        <v>4</v>
      </c>
      <c r="I6" s="20">
        <f t="shared" si="3"/>
        <v>111.47999999999999</v>
      </c>
      <c r="J6" s="125">
        <f t="shared" si="4"/>
        <v>1200</v>
      </c>
      <c r="K6" s="19">
        <v>8</v>
      </c>
      <c r="L6" s="20">
        <f t="shared" si="5"/>
        <v>222.95999999999998</v>
      </c>
      <c r="M6" s="125">
        <f t="shared" si="6"/>
        <v>2400</v>
      </c>
      <c r="N6" s="194">
        <v>12</v>
      </c>
      <c r="O6" s="20">
        <f t="shared" si="7"/>
        <v>334.43999999999994</v>
      </c>
      <c r="P6" s="125">
        <f t="shared" si="8"/>
        <v>3600</v>
      </c>
    </row>
    <row r="7" spans="1:16" s="4" customFormat="1" ht="12" customHeight="1" x14ac:dyDescent="0.2">
      <c r="A7" s="233" t="s">
        <v>124</v>
      </c>
      <c r="B7" s="137">
        <f t="shared" si="0"/>
        <v>5.9455999999999998</v>
      </c>
      <c r="C7" s="132">
        <v>64</v>
      </c>
      <c r="D7" s="138" t="s">
        <v>22</v>
      </c>
      <c r="E7" s="210">
        <v>1</v>
      </c>
      <c r="F7" s="20">
        <f t="shared" si="1"/>
        <v>5.9455999999999998</v>
      </c>
      <c r="G7" s="125">
        <f t="shared" si="2"/>
        <v>64</v>
      </c>
      <c r="H7" s="210">
        <v>1</v>
      </c>
      <c r="I7" s="20">
        <f t="shared" si="3"/>
        <v>5.9455999999999998</v>
      </c>
      <c r="J7" s="125">
        <f t="shared" si="4"/>
        <v>64</v>
      </c>
      <c r="K7" s="210">
        <v>2</v>
      </c>
      <c r="L7" s="20">
        <f t="shared" si="5"/>
        <v>11.8912</v>
      </c>
      <c r="M7" s="125">
        <f t="shared" si="6"/>
        <v>128</v>
      </c>
      <c r="N7" s="223">
        <v>3</v>
      </c>
      <c r="O7" s="20">
        <f t="shared" si="7"/>
        <v>17.8368</v>
      </c>
      <c r="P7" s="125">
        <f t="shared" si="8"/>
        <v>192</v>
      </c>
    </row>
    <row r="8" spans="1:16" s="4" customFormat="1" ht="12" customHeight="1" x14ac:dyDescent="0.2">
      <c r="A8" s="183" t="s">
        <v>23</v>
      </c>
      <c r="B8" s="139">
        <f t="shared" si="0"/>
        <v>7.4319999999999995</v>
      </c>
      <c r="C8" s="115">
        <v>80</v>
      </c>
      <c r="D8" s="126" t="s">
        <v>49</v>
      </c>
      <c r="E8" s="99">
        <v>1</v>
      </c>
      <c r="F8" s="88">
        <f t="shared" si="1"/>
        <v>7.4319999999999995</v>
      </c>
      <c r="G8" s="126">
        <f t="shared" si="2"/>
        <v>80</v>
      </c>
      <c r="H8" s="99">
        <v>2</v>
      </c>
      <c r="I8" s="88">
        <f t="shared" si="3"/>
        <v>14.863999999999999</v>
      </c>
      <c r="J8" s="126">
        <f t="shared" si="4"/>
        <v>160</v>
      </c>
      <c r="K8" s="24">
        <v>4</v>
      </c>
      <c r="L8" s="88">
        <f t="shared" si="5"/>
        <v>29.727999999999998</v>
      </c>
      <c r="M8" s="126">
        <f t="shared" si="6"/>
        <v>320</v>
      </c>
      <c r="N8" s="195">
        <v>7</v>
      </c>
      <c r="O8" s="88">
        <f t="shared" si="7"/>
        <v>52.023999999999994</v>
      </c>
      <c r="P8" s="126">
        <f t="shared" si="8"/>
        <v>560</v>
      </c>
    </row>
    <row r="9" spans="1:16" s="4" customFormat="1" ht="12" customHeight="1" x14ac:dyDescent="0.2">
      <c r="A9" s="233" t="s">
        <v>16</v>
      </c>
      <c r="B9" s="137">
        <f t="shared" si="0"/>
        <v>13.006</v>
      </c>
      <c r="C9" s="132">
        <v>140</v>
      </c>
      <c r="D9" s="138" t="s">
        <v>5</v>
      </c>
      <c r="E9" s="210">
        <v>1</v>
      </c>
      <c r="F9" s="83">
        <f t="shared" si="1"/>
        <v>13.006</v>
      </c>
      <c r="G9" s="138">
        <f t="shared" si="2"/>
        <v>140</v>
      </c>
      <c r="H9" s="210">
        <v>1</v>
      </c>
      <c r="I9" s="83">
        <f t="shared" si="3"/>
        <v>13.006</v>
      </c>
      <c r="J9" s="138">
        <f t="shared" si="4"/>
        <v>140</v>
      </c>
      <c r="K9" s="210">
        <v>1</v>
      </c>
      <c r="L9" s="83">
        <f t="shared" si="5"/>
        <v>13.006</v>
      </c>
      <c r="M9" s="138">
        <f t="shared" si="6"/>
        <v>140</v>
      </c>
      <c r="N9" s="223">
        <v>1</v>
      </c>
      <c r="O9" s="83">
        <f t="shared" si="7"/>
        <v>13.006</v>
      </c>
      <c r="P9" s="138">
        <f t="shared" si="8"/>
        <v>140</v>
      </c>
    </row>
    <row r="10" spans="1:16" s="5" customFormat="1" ht="12" customHeight="1" x14ac:dyDescent="0.2">
      <c r="A10" s="182" t="s">
        <v>59</v>
      </c>
      <c r="B10" s="124">
        <f t="shared" si="0"/>
        <v>5.9455999999999998</v>
      </c>
      <c r="C10" s="109">
        <v>64</v>
      </c>
      <c r="D10" s="125" t="s">
        <v>48</v>
      </c>
      <c r="E10" s="211">
        <v>0</v>
      </c>
      <c r="F10" s="20">
        <f t="shared" si="1"/>
        <v>0</v>
      </c>
      <c r="G10" s="125">
        <f t="shared" si="2"/>
        <v>0</v>
      </c>
      <c r="H10" s="211">
        <v>1</v>
      </c>
      <c r="I10" s="20">
        <f t="shared" si="3"/>
        <v>5.9455999999999998</v>
      </c>
      <c r="J10" s="125">
        <f t="shared" si="4"/>
        <v>64</v>
      </c>
      <c r="K10" s="211">
        <v>1</v>
      </c>
      <c r="L10" s="20">
        <f t="shared" si="5"/>
        <v>5.9455999999999998</v>
      </c>
      <c r="M10" s="125">
        <f t="shared" si="6"/>
        <v>64</v>
      </c>
      <c r="N10" s="224">
        <v>2</v>
      </c>
      <c r="O10" s="20">
        <f t="shared" si="7"/>
        <v>11.8912</v>
      </c>
      <c r="P10" s="125">
        <f t="shared" si="8"/>
        <v>128</v>
      </c>
    </row>
    <row r="11" spans="1:16" s="5" customFormat="1" ht="12" customHeight="1" x14ac:dyDescent="0.2">
      <c r="A11" s="182" t="s">
        <v>60</v>
      </c>
      <c r="B11" s="124">
        <f t="shared" si="0"/>
        <v>1.8579999999999999</v>
      </c>
      <c r="C11" s="109">
        <v>20</v>
      </c>
      <c r="D11" s="125" t="s">
        <v>49</v>
      </c>
      <c r="E11" s="19">
        <v>1</v>
      </c>
      <c r="F11" s="20">
        <f t="shared" si="1"/>
        <v>1.8579999999999999</v>
      </c>
      <c r="G11" s="125">
        <f t="shared" si="2"/>
        <v>20</v>
      </c>
      <c r="H11" s="19">
        <v>1</v>
      </c>
      <c r="I11" s="20">
        <f t="shared" si="3"/>
        <v>1.8579999999999999</v>
      </c>
      <c r="J11" s="125">
        <f t="shared" si="4"/>
        <v>20</v>
      </c>
      <c r="K11" s="11">
        <v>1</v>
      </c>
      <c r="L11" s="20">
        <f t="shared" si="5"/>
        <v>1.8579999999999999</v>
      </c>
      <c r="M11" s="125">
        <f t="shared" si="6"/>
        <v>20</v>
      </c>
      <c r="N11" s="193">
        <v>2</v>
      </c>
      <c r="O11" s="20">
        <f t="shared" si="7"/>
        <v>3.7159999999999997</v>
      </c>
      <c r="P11" s="125">
        <f t="shared" si="8"/>
        <v>40</v>
      </c>
    </row>
    <row r="12" spans="1:16" s="5" customFormat="1" ht="12" customHeight="1" x14ac:dyDescent="0.2">
      <c r="A12" s="184" t="s">
        <v>61</v>
      </c>
      <c r="B12" s="57">
        <f t="shared" si="0"/>
        <v>5.9455999999999998</v>
      </c>
      <c r="C12" s="67">
        <v>64</v>
      </c>
      <c r="D12" s="140" t="s">
        <v>49</v>
      </c>
      <c r="E12" s="141">
        <v>1</v>
      </c>
      <c r="F12" s="20">
        <f t="shared" si="1"/>
        <v>5.9455999999999998</v>
      </c>
      <c r="G12" s="125">
        <f t="shared" si="2"/>
        <v>64</v>
      </c>
      <c r="H12" s="141">
        <v>1</v>
      </c>
      <c r="I12" s="20">
        <f t="shared" si="3"/>
        <v>5.9455999999999998</v>
      </c>
      <c r="J12" s="125">
        <f t="shared" si="4"/>
        <v>64</v>
      </c>
      <c r="K12" s="28">
        <v>3</v>
      </c>
      <c r="L12" s="20">
        <f t="shared" si="5"/>
        <v>17.8368</v>
      </c>
      <c r="M12" s="125">
        <f t="shared" si="6"/>
        <v>192</v>
      </c>
      <c r="N12" s="196">
        <v>5</v>
      </c>
      <c r="O12" s="20">
        <f t="shared" si="7"/>
        <v>29.727999999999998</v>
      </c>
      <c r="P12" s="125">
        <f t="shared" si="8"/>
        <v>320</v>
      </c>
    </row>
    <row r="13" spans="1:16" s="5" customFormat="1" ht="12" customHeight="1" x14ac:dyDescent="0.2">
      <c r="A13" s="184" t="s">
        <v>11</v>
      </c>
      <c r="B13" s="57">
        <f t="shared" si="0"/>
        <v>3.9017999999999997</v>
      </c>
      <c r="C13" s="67">
        <v>42</v>
      </c>
      <c r="D13" s="140" t="s">
        <v>15</v>
      </c>
      <c r="E13" s="141">
        <v>1</v>
      </c>
      <c r="F13" s="20">
        <f t="shared" si="1"/>
        <v>3.9017999999999997</v>
      </c>
      <c r="G13" s="125">
        <f t="shared" si="2"/>
        <v>42</v>
      </c>
      <c r="H13" s="141">
        <v>2</v>
      </c>
      <c r="I13" s="20">
        <f t="shared" si="3"/>
        <v>7.8035999999999994</v>
      </c>
      <c r="J13" s="125">
        <f t="shared" si="4"/>
        <v>84</v>
      </c>
      <c r="K13" s="28">
        <v>3</v>
      </c>
      <c r="L13" s="20">
        <f t="shared" si="5"/>
        <v>11.705399999999999</v>
      </c>
      <c r="M13" s="125">
        <f t="shared" si="6"/>
        <v>126</v>
      </c>
      <c r="N13" s="196">
        <v>5</v>
      </c>
      <c r="O13" s="20">
        <f t="shared" si="7"/>
        <v>19.509</v>
      </c>
      <c r="P13" s="125">
        <f t="shared" si="8"/>
        <v>210</v>
      </c>
    </row>
    <row r="14" spans="1:16" s="5" customFormat="1" ht="12" customHeight="1" x14ac:dyDescent="0.2">
      <c r="A14" s="183" t="s">
        <v>62</v>
      </c>
      <c r="B14" s="139">
        <f t="shared" si="0"/>
        <v>2.9727999999999999</v>
      </c>
      <c r="C14" s="115">
        <f>8*4</f>
        <v>32</v>
      </c>
      <c r="D14" s="127" t="s">
        <v>15</v>
      </c>
      <c r="E14" s="99">
        <v>1</v>
      </c>
      <c r="F14" s="88">
        <f t="shared" si="1"/>
        <v>2.9727999999999999</v>
      </c>
      <c r="G14" s="126">
        <f t="shared" si="2"/>
        <v>32</v>
      </c>
      <c r="H14" s="99">
        <v>1</v>
      </c>
      <c r="I14" s="88">
        <f t="shared" si="3"/>
        <v>2.9727999999999999</v>
      </c>
      <c r="J14" s="126">
        <f t="shared" si="4"/>
        <v>32</v>
      </c>
      <c r="K14" s="99">
        <v>2</v>
      </c>
      <c r="L14" s="88">
        <f t="shared" si="5"/>
        <v>5.9455999999999998</v>
      </c>
      <c r="M14" s="126">
        <f t="shared" si="6"/>
        <v>64</v>
      </c>
      <c r="N14" s="197">
        <v>3</v>
      </c>
      <c r="O14" s="88">
        <f t="shared" si="7"/>
        <v>8.9184000000000001</v>
      </c>
      <c r="P14" s="126">
        <f t="shared" si="8"/>
        <v>96</v>
      </c>
    </row>
    <row r="15" spans="1:16" s="4" customFormat="1" ht="12" customHeight="1" x14ac:dyDescent="0.2">
      <c r="A15" s="182" t="s">
        <v>63</v>
      </c>
      <c r="B15" s="124">
        <f t="shared" si="0"/>
        <v>4.6449999999999996</v>
      </c>
      <c r="C15" s="109">
        <v>50</v>
      </c>
      <c r="D15" s="128" t="s">
        <v>50</v>
      </c>
      <c r="E15" s="19">
        <v>4</v>
      </c>
      <c r="F15" s="83">
        <f t="shared" si="1"/>
        <v>18.579999999999998</v>
      </c>
      <c r="G15" s="138">
        <f t="shared" si="2"/>
        <v>200</v>
      </c>
      <c r="H15" s="19">
        <v>8</v>
      </c>
      <c r="I15" s="83">
        <f t="shared" si="3"/>
        <v>37.159999999999997</v>
      </c>
      <c r="J15" s="138">
        <f t="shared" si="4"/>
        <v>400</v>
      </c>
      <c r="K15" s="19">
        <v>12</v>
      </c>
      <c r="L15" s="83">
        <f t="shared" si="5"/>
        <v>55.739999999999995</v>
      </c>
      <c r="M15" s="138">
        <f t="shared" si="6"/>
        <v>600</v>
      </c>
      <c r="N15" s="194">
        <v>18</v>
      </c>
      <c r="O15" s="83">
        <f t="shared" si="7"/>
        <v>83.609999999999985</v>
      </c>
      <c r="P15" s="138">
        <f t="shared" si="8"/>
        <v>900</v>
      </c>
    </row>
    <row r="16" spans="1:16" s="4" customFormat="1" ht="12" customHeight="1" x14ac:dyDescent="0.2">
      <c r="A16" s="182" t="s">
        <v>150</v>
      </c>
      <c r="B16" s="124">
        <f t="shared" si="0"/>
        <v>5.9455999999999998</v>
      </c>
      <c r="C16" s="109">
        <v>64</v>
      </c>
      <c r="D16" s="125" t="s">
        <v>48</v>
      </c>
      <c r="E16" s="211">
        <v>2</v>
      </c>
      <c r="F16" s="20">
        <f t="shared" si="1"/>
        <v>11.8912</v>
      </c>
      <c r="G16" s="125">
        <f t="shared" si="2"/>
        <v>128</v>
      </c>
      <c r="H16" s="211">
        <v>4</v>
      </c>
      <c r="I16" s="20">
        <f t="shared" si="3"/>
        <v>23.782399999999999</v>
      </c>
      <c r="J16" s="125">
        <f t="shared" si="4"/>
        <v>256</v>
      </c>
      <c r="K16" s="211">
        <v>6</v>
      </c>
      <c r="L16" s="20">
        <f t="shared" si="5"/>
        <v>35.6736</v>
      </c>
      <c r="M16" s="125">
        <f t="shared" si="6"/>
        <v>384</v>
      </c>
      <c r="N16" s="224">
        <v>10</v>
      </c>
      <c r="O16" s="20">
        <f t="shared" si="7"/>
        <v>59.455999999999996</v>
      </c>
      <c r="P16" s="125">
        <f t="shared" si="8"/>
        <v>640</v>
      </c>
    </row>
    <row r="17" spans="1:16" s="4" customFormat="1" ht="12" customHeight="1" x14ac:dyDescent="0.2">
      <c r="A17" s="183" t="s">
        <v>129</v>
      </c>
      <c r="B17" s="139">
        <f t="shared" si="0"/>
        <v>15.607199999999999</v>
      </c>
      <c r="C17" s="115">
        <f>12*14</f>
        <v>168</v>
      </c>
      <c r="D17" s="126" t="s">
        <v>123</v>
      </c>
      <c r="E17" s="99">
        <v>1</v>
      </c>
      <c r="F17" s="88">
        <f t="shared" si="1"/>
        <v>15.607199999999999</v>
      </c>
      <c r="G17" s="126">
        <f t="shared" si="2"/>
        <v>168</v>
      </c>
      <c r="H17" s="99">
        <v>1</v>
      </c>
      <c r="I17" s="88">
        <f t="shared" si="3"/>
        <v>15.607199999999999</v>
      </c>
      <c r="J17" s="126">
        <f t="shared" si="4"/>
        <v>168</v>
      </c>
      <c r="K17" s="24">
        <v>3</v>
      </c>
      <c r="L17" s="88">
        <f t="shared" si="5"/>
        <v>46.821599999999997</v>
      </c>
      <c r="M17" s="126">
        <f t="shared" si="6"/>
        <v>504</v>
      </c>
      <c r="N17" s="195">
        <v>5</v>
      </c>
      <c r="O17" s="88">
        <f t="shared" si="7"/>
        <v>78.036000000000001</v>
      </c>
      <c r="P17" s="126">
        <f t="shared" si="8"/>
        <v>840</v>
      </c>
    </row>
    <row r="18" spans="1:16" s="4" customFormat="1" ht="12" customHeight="1" x14ac:dyDescent="0.2">
      <c r="A18" s="234" t="s">
        <v>151</v>
      </c>
      <c r="B18" s="157">
        <f t="shared" si="0"/>
        <v>13.006</v>
      </c>
      <c r="C18" s="158">
        <v>140</v>
      </c>
      <c r="D18" s="159" t="s">
        <v>5</v>
      </c>
      <c r="E18" s="212">
        <v>1</v>
      </c>
      <c r="F18" s="83">
        <f t="shared" si="1"/>
        <v>13.006</v>
      </c>
      <c r="G18" s="138">
        <f t="shared" si="2"/>
        <v>140</v>
      </c>
      <c r="H18" s="212">
        <v>2</v>
      </c>
      <c r="I18" s="83">
        <f t="shared" si="3"/>
        <v>26.012</v>
      </c>
      <c r="J18" s="138">
        <f t="shared" si="4"/>
        <v>280</v>
      </c>
      <c r="K18" s="212">
        <v>4</v>
      </c>
      <c r="L18" s="83">
        <f t="shared" si="5"/>
        <v>52.024000000000001</v>
      </c>
      <c r="M18" s="138">
        <f t="shared" si="6"/>
        <v>560</v>
      </c>
      <c r="N18" s="225">
        <v>7</v>
      </c>
      <c r="O18" s="83">
        <f t="shared" si="7"/>
        <v>91.042000000000002</v>
      </c>
      <c r="P18" s="138">
        <f t="shared" si="8"/>
        <v>980</v>
      </c>
    </row>
    <row r="19" spans="1:16" s="4" customFormat="1" ht="12" customHeight="1" x14ac:dyDescent="0.2">
      <c r="A19" s="182" t="s">
        <v>125</v>
      </c>
      <c r="B19" s="124">
        <f t="shared" si="0"/>
        <v>5.9455999999999998</v>
      </c>
      <c r="C19" s="109">
        <f>8*8</f>
        <v>64</v>
      </c>
      <c r="D19" s="125" t="s">
        <v>48</v>
      </c>
      <c r="E19" s="211">
        <v>1</v>
      </c>
      <c r="F19" s="20">
        <f t="shared" si="1"/>
        <v>5.9455999999999998</v>
      </c>
      <c r="G19" s="125">
        <f t="shared" si="2"/>
        <v>64</v>
      </c>
      <c r="H19" s="211">
        <v>2</v>
      </c>
      <c r="I19" s="20">
        <f t="shared" si="3"/>
        <v>11.8912</v>
      </c>
      <c r="J19" s="125">
        <f t="shared" si="4"/>
        <v>128</v>
      </c>
      <c r="K19" s="211">
        <v>3</v>
      </c>
      <c r="L19" s="20">
        <f t="shared" si="5"/>
        <v>17.8368</v>
      </c>
      <c r="M19" s="125">
        <f t="shared" si="6"/>
        <v>192</v>
      </c>
      <c r="N19" s="224">
        <v>5</v>
      </c>
      <c r="O19" s="20">
        <f t="shared" si="7"/>
        <v>29.727999999999998</v>
      </c>
      <c r="P19" s="125">
        <f t="shared" si="8"/>
        <v>320</v>
      </c>
    </row>
    <row r="20" spans="1:16" s="4" customFormat="1" ht="12" customHeight="1" x14ac:dyDescent="0.2">
      <c r="A20" s="183" t="s">
        <v>126</v>
      </c>
      <c r="B20" s="139">
        <f t="shared" si="0"/>
        <v>5.9455999999999998</v>
      </c>
      <c r="C20" s="115">
        <f>8*8</f>
        <v>64</v>
      </c>
      <c r="D20" s="126" t="s">
        <v>48</v>
      </c>
      <c r="E20" s="213">
        <v>1</v>
      </c>
      <c r="F20" s="88">
        <f t="shared" si="1"/>
        <v>5.9455999999999998</v>
      </c>
      <c r="G20" s="126">
        <f t="shared" si="2"/>
        <v>64</v>
      </c>
      <c r="H20" s="213">
        <v>1</v>
      </c>
      <c r="I20" s="88">
        <f t="shared" si="3"/>
        <v>5.9455999999999998</v>
      </c>
      <c r="J20" s="126">
        <f t="shared" si="4"/>
        <v>64</v>
      </c>
      <c r="K20" s="213">
        <v>2</v>
      </c>
      <c r="L20" s="88">
        <f t="shared" si="5"/>
        <v>11.8912</v>
      </c>
      <c r="M20" s="126">
        <f t="shared" si="6"/>
        <v>128</v>
      </c>
      <c r="N20" s="226">
        <v>3</v>
      </c>
      <c r="O20" s="88">
        <f t="shared" si="7"/>
        <v>17.8368</v>
      </c>
      <c r="P20" s="126">
        <f t="shared" si="8"/>
        <v>192</v>
      </c>
    </row>
    <row r="21" spans="1:16" s="10" customFormat="1" ht="12" customHeight="1" x14ac:dyDescent="0.2">
      <c r="A21" s="184" t="s">
        <v>14</v>
      </c>
      <c r="B21" s="57">
        <f t="shared" si="0"/>
        <v>3.3443999999999998</v>
      </c>
      <c r="C21" s="67">
        <v>36</v>
      </c>
      <c r="D21" s="140" t="s">
        <v>7</v>
      </c>
      <c r="E21" s="141">
        <v>2</v>
      </c>
      <c r="F21" s="83">
        <f t="shared" si="1"/>
        <v>6.6887999999999996</v>
      </c>
      <c r="G21" s="138">
        <f t="shared" si="2"/>
        <v>72</v>
      </c>
      <c r="H21" s="141">
        <v>4</v>
      </c>
      <c r="I21" s="83">
        <f t="shared" si="3"/>
        <v>13.377599999999999</v>
      </c>
      <c r="J21" s="138">
        <f t="shared" si="4"/>
        <v>144</v>
      </c>
      <c r="K21" s="28">
        <v>8</v>
      </c>
      <c r="L21" s="83">
        <f t="shared" si="5"/>
        <v>26.755199999999999</v>
      </c>
      <c r="M21" s="138">
        <f t="shared" si="6"/>
        <v>288</v>
      </c>
      <c r="N21" s="196">
        <v>14</v>
      </c>
      <c r="O21" s="83">
        <f t="shared" si="7"/>
        <v>46.821599999999997</v>
      </c>
      <c r="P21" s="138">
        <f t="shared" si="8"/>
        <v>504</v>
      </c>
    </row>
    <row r="22" spans="1:16" s="10" customFormat="1" ht="12" customHeight="1" x14ac:dyDescent="0.2">
      <c r="A22" s="184" t="s">
        <v>33</v>
      </c>
      <c r="B22" s="57">
        <f t="shared" si="0"/>
        <v>1.4863999999999999</v>
      </c>
      <c r="C22" s="67">
        <v>16</v>
      </c>
      <c r="D22" s="140" t="s">
        <v>34</v>
      </c>
      <c r="E22" s="141">
        <v>1</v>
      </c>
      <c r="F22" s="20">
        <f t="shared" si="1"/>
        <v>1.4863999999999999</v>
      </c>
      <c r="G22" s="125">
        <f t="shared" si="2"/>
        <v>16</v>
      </c>
      <c r="H22" s="141">
        <v>1</v>
      </c>
      <c r="I22" s="20">
        <f t="shared" si="3"/>
        <v>1.4863999999999999</v>
      </c>
      <c r="J22" s="125">
        <f t="shared" si="4"/>
        <v>16</v>
      </c>
      <c r="K22" s="28">
        <v>1</v>
      </c>
      <c r="L22" s="20">
        <f t="shared" si="5"/>
        <v>1.4863999999999999</v>
      </c>
      <c r="M22" s="125">
        <f t="shared" si="6"/>
        <v>16</v>
      </c>
      <c r="N22" s="196">
        <v>2</v>
      </c>
      <c r="O22" s="20">
        <f t="shared" si="7"/>
        <v>2.9727999999999999</v>
      </c>
      <c r="P22" s="125">
        <f t="shared" si="8"/>
        <v>32</v>
      </c>
    </row>
    <row r="23" spans="1:16" ht="12" customHeight="1" x14ac:dyDescent="0.2">
      <c r="A23" s="185"/>
      <c r="B23" s="33"/>
      <c r="C23" s="133"/>
      <c r="D23" s="34" t="s">
        <v>104</v>
      </c>
      <c r="E23" s="54"/>
      <c r="F23" s="51">
        <f>SUM(F3:F22)</f>
        <v>197.87700000000001</v>
      </c>
      <c r="G23" s="36">
        <f>SUM(G3:G22)</f>
        <v>2130</v>
      </c>
      <c r="H23" s="35"/>
      <c r="I23" s="51">
        <f>SUM(I3:I22)</f>
        <v>337.78440000000001</v>
      </c>
      <c r="J23" s="36">
        <f>SUM(J3:J22)</f>
        <v>3636</v>
      </c>
      <c r="K23" s="35"/>
      <c r="L23" s="51">
        <f>SUM(L3:L22)</f>
        <v>629.30460000000005</v>
      </c>
      <c r="M23" s="36">
        <f>SUM(M3:M22)</f>
        <v>6774</v>
      </c>
      <c r="N23" s="198"/>
      <c r="O23" s="51">
        <f>SUM(O3:O22)</f>
        <v>990.87139999999999</v>
      </c>
      <c r="P23" s="171">
        <f>SUM(P3:P22)</f>
        <v>10666</v>
      </c>
    </row>
    <row r="24" spans="1:16" s="50" customFormat="1" ht="12" customHeight="1" thickBot="1" x14ac:dyDescent="0.25">
      <c r="A24" s="186"/>
      <c r="B24" s="38"/>
      <c r="C24" s="134"/>
      <c r="D24" s="9" t="s">
        <v>8</v>
      </c>
      <c r="E24" s="56">
        <v>0.2</v>
      </c>
      <c r="F24" s="52">
        <f>F23*E24</f>
        <v>39.575400000000002</v>
      </c>
      <c r="G24" s="36">
        <f>G23*E24</f>
        <v>426</v>
      </c>
      <c r="H24" s="56">
        <v>0.2</v>
      </c>
      <c r="I24" s="52">
        <f>I23*H24</f>
        <v>67.556880000000007</v>
      </c>
      <c r="J24" s="36">
        <f>J23*H24</f>
        <v>727.2</v>
      </c>
      <c r="K24" s="56">
        <v>0.2</v>
      </c>
      <c r="L24" s="52">
        <f>L23*K24</f>
        <v>125.86092000000002</v>
      </c>
      <c r="M24" s="36">
        <f>M23*K24</f>
        <v>1354.8000000000002</v>
      </c>
      <c r="N24" s="199">
        <v>0.2</v>
      </c>
      <c r="O24" s="52">
        <f>O23*N24</f>
        <v>198.17428000000001</v>
      </c>
      <c r="P24" s="171">
        <f>P23*N24</f>
        <v>2133.2000000000003</v>
      </c>
    </row>
    <row r="25" spans="1:16" s="4" customFormat="1" ht="12" customHeight="1" thickBot="1" x14ac:dyDescent="0.25">
      <c r="A25" s="187"/>
      <c r="B25" s="180"/>
      <c r="C25" s="188"/>
      <c r="D25" s="189" t="s">
        <v>105</v>
      </c>
      <c r="E25" s="190"/>
      <c r="F25" s="191">
        <f>SUM(F23:F24)</f>
        <v>237.45240000000001</v>
      </c>
      <c r="G25" s="148">
        <f>SUM(G23:G24)</f>
        <v>2556</v>
      </c>
      <c r="H25" s="149"/>
      <c r="I25" s="191">
        <f>SUM(I23:I24)</f>
        <v>405.34127999999998</v>
      </c>
      <c r="J25" s="148">
        <f>SUM(J23:J24)</f>
        <v>4363.2</v>
      </c>
      <c r="K25" s="149"/>
      <c r="L25" s="191">
        <f>SUM(L23:L24)</f>
        <v>755.16552000000001</v>
      </c>
      <c r="M25" s="148">
        <f>SUM(M23:M24)</f>
        <v>8128.8</v>
      </c>
      <c r="N25" s="200"/>
      <c r="O25" s="191">
        <f>SUM(O23:O24)</f>
        <v>1189.0456799999999</v>
      </c>
      <c r="P25" s="174">
        <f>SUM(P23:P24)</f>
        <v>12799.2</v>
      </c>
    </row>
    <row r="26" spans="1:16" s="4" customFormat="1" ht="12" customHeight="1" x14ac:dyDescent="0.2">
      <c r="A26" s="5"/>
      <c r="B26" s="5"/>
      <c r="C26" s="5"/>
      <c r="D26" s="5"/>
    </row>
    <row r="27" spans="1:16" s="4" customFormat="1" ht="12" customHeight="1" x14ac:dyDescent="0.2">
      <c r="C27" s="10"/>
      <c r="D27" s="201" t="s">
        <v>117</v>
      </c>
      <c r="E27" s="228">
        <f>SUM(E20,E19,E18,E16,E10,E9,E7,E3)</f>
        <v>8</v>
      </c>
      <c r="H27" s="228">
        <f>SUM(H20,H19,H18,H16,H10,H9,H7,H3)</f>
        <v>13</v>
      </c>
      <c r="K27" s="228">
        <f>SUM(K20,K19,K18,K16,K10,K9,K28,K29)</f>
        <v>19</v>
      </c>
      <c r="N27" s="228">
        <f>SUM(N20,N19,N18,N16,N10,N9,N28,N29)</f>
        <v>31</v>
      </c>
    </row>
    <row r="28" spans="1:16" ht="12" customHeight="1" x14ac:dyDescent="0.2">
      <c r="A28" s="4"/>
      <c r="B28" s="4"/>
      <c r="C28" s="10"/>
      <c r="D28" s="4"/>
      <c r="E28" s="4"/>
      <c r="F28" s="4"/>
      <c r="G28" s="4"/>
      <c r="H28" s="4"/>
      <c r="I28" s="4"/>
      <c r="J28" s="4" t="s">
        <v>119</v>
      </c>
      <c r="K28" s="4">
        <v>1</v>
      </c>
      <c r="L28" s="4"/>
      <c r="M28" s="4"/>
      <c r="N28" s="4">
        <v>1</v>
      </c>
      <c r="O28" s="4"/>
      <c r="P28" s="4"/>
    </row>
    <row r="29" spans="1:16" ht="12" customHeight="1" x14ac:dyDescent="0.2">
      <c r="B29" s="1"/>
      <c r="C29" s="135"/>
      <c r="H29" s="1"/>
      <c r="J29" s="1" t="s">
        <v>120</v>
      </c>
      <c r="K29" s="1">
        <v>1</v>
      </c>
      <c r="N29" s="1">
        <v>2</v>
      </c>
    </row>
    <row r="30" spans="1:16" ht="12" customHeight="1" x14ac:dyDescent="0.2">
      <c r="B30" s="1"/>
      <c r="C30" s="135"/>
      <c r="H30" s="1"/>
      <c r="J30" s="1"/>
      <c r="K30" s="1"/>
      <c r="N30" s="1"/>
    </row>
    <row r="31" spans="1:16" ht="12" customHeight="1" x14ac:dyDescent="0.2">
      <c r="B31" s="1"/>
      <c r="C31" s="135"/>
      <c r="H31" s="1"/>
      <c r="J31" s="1"/>
      <c r="K31" s="1"/>
      <c r="N31" s="1"/>
    </row>
    <row r="32" spans="1:16" ht="12" customHeight="1" x14ac:dyDescent="0.2">
      <c r="B32" s="1"/>
      <c r="C32" s="135"/>
      <c r="H32" s="1"/>
      <c r="J32" s="1"/>
      <c r="K32" s="1"/>
      <c r="N32" s="1"/>
    </row>
    <row r="33" spans="1:16" ht="12" customHeight="1" x14ac:dyDescent="0.2">
      <c r="B33" s="1"/>
      <c r="C33" s="135"/>
      <c r="H33" s="1"/>
      <c r="J33" s="1"/>
      <c r="K33" s="1"/>
      <c r="N33" s="1"/>
    </row>
    <row r="34" spans="1:16" ht="12" customHeight="1" x14ac:dyDescent="0.2">
      <c r="B34" s="1"/>
      <c r="C34" s="135"/>
      <c r="H34" s="1"/>
      <c r="J34" s="1"/>
      <c r="K34" s="1"/>
      <c r="N34" s="1"/>
    </row>
    <row r="35" spans="1:16" ht="12" customHeight="1" x14ac:dyDescent="0.2">
      <c r="B35" s="1"/>
      <c r="C35" s="135"/>
      <c r="H35" s="1"/>
      <c r="J35" s="1"/>
      <c r="K35" s="1"/>
      <c r="N35" s="1"/>
    </row>
    <row r="36" spans="1:16" ht="12" customHeight="1" x14ac:dyDescent="0.2">
      <c r="A36" s="72"/>
      <c r="B36" s="73"/>
      <c r="C36" s="65"/>
      <c r="D36" s="10"/>
      <c r="E36" s="42"/>
      <c r="F36" s="74"/>
      <c r="G36" s="10"/>
      <c r="H36" s="42"/>
      <c r="I36" s="74"/>
      <c r="J36" s="75"/>
      <c r="K36" s="42"/>
      <c r="L36" s="74"/>
      <c r="M36" s="75"/>
      <c r="N36" s="42"/>
      <c r="O36" s="74"/>
      <c r="P36" s="75"/>
    </row>
    <row r="37" spans="1:16" ht="12" customHeight="1" x14ac:dyDescent="0.2">
      <c r="A37" s="72"/>
      <c r="B37" s="73"/>
      <c r="C37" s="65"/>
      <c r="D37" s="10"/>
      <c r="E37" s="42"/>
      <c r="F37" s="74"/>
      <c r="G37" s="10"/>
      <c r="H37" s="42"/>
      <c r="I37" s="74"/>
      <c r="J37" s="75"/>
      <c r="K37" s="42"/>
      <c r="L37" s="74"/>
      <c r="M37" s="75"/>
      <c r="N37" s="42"/>
      <c r="O37" s="74"/>
      <c r="P37" s="75"/>
    </row>
    <row r="38" spans="1:16" ht="12" customHeight="1" x14ac:dyDescent="0.2">
      <c r="A38" s="72"/>
      <c r="B38" s="73"/>
      <c r="C38" s="65"/>
      <c r="D38" s="10"/>
      <c r="E38" s="42"/>
      <c r="F38" s="74"/>
      <c r="G38" s="10"/>
      <c r="H38" s="42"/>
      <c r="I38" s="74"/>
      <c r="J38" s="75"/>
      <c r="K38" s="42"/>
      <c r="L38" s="74"/>
      <c r="M38" s="75"/>
      <c r="N38" s="42"/>
      <c r="O38" s="74"/>
      <c r="P38" s="75"/>
    </row>
    <row r="39" spans="1:16" ht="12" customHeight="1" x14ac:dyDescent="0.2">
      <c r="A39" s="72"/>
      <c r="B39" s="73"/>
      <c r="C39" s="65"/>
      <c r="D39" s="10"/>
      <c r="E39" s="42"/>
      <c r="F39" s="74"/>
      <c r="G39" s="10"/>
      <c r="H39" s="42"/>
      <c r="I39" s="74"/>
      <c r="J39" s="75"/>
      <c r="K39" s="42"/>
      <c r="L39" s="74"/>
      <c r="M39" s="75"/>
      <c r="N39" s="42"/>
      <c r="O39" s="74"/>
      <c r="P39" s="75"/>
    </row>
  </sheetData>
  <mergeCells count="5">
    <mergeCell ref="N1:P1"/>
    <mergeCell ref="K1:M1"/>
    <mergeCell ref="E1:G1"/>
    <mergeCell ref="B1:D1"/>
    <mergeCell ref="H1:J1"/>
  </mergeCells>
  <phoneticPr fontId="0" type="noConversion"/>
  <printOptions horizontalCentered="1"/>
  <pageMargins left="0.9" right="0.9" top="1" bottom="1" header="0.5" footer="0.25"/>
  <pageSetup orientation="landscape" r:id="rId1"/>
  <headerFooter alignWithMargins="0">
    <oddHeader>&amp;C&amp;"Arial,Bold"&amp;A</oddHeader>
  </headerFooter>
  <colBreaks count="1" manualBreakCount="1">
    <brk id="18"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D32E-7202-4F26-B097-920C222C3226}">
  <dimension ref="A1:Q46"/>
  <sheetViews>
    <sheetView showGridLines="0" zoomScale="105" zoomScaleNormal="98" workbookViewId="0">
      <pane xSplit="5" ySplit="2" topLeftCell="F3" activePane="bottomRight" state="frozenSplit"/>
      <selection activeCell="F1" sqref="F1:H1"/>
      <selection pane="topRight" activeCell="F1" sqref="F1:H1"/>
      <selection pane="bottomLeft" activeCell="F1" sqref="F1:H1"/>
      <selection pane="bottomRight" activeCell="F33" sqref="F33"/>
    </sheetView>
  </sheetViews>
  <sheetFormatPr defaultRowHeight="12" customHeight="1" x14ac:dyDescent="0.2"/>
  <cols>
    <col min="1" max="1" width="2.5703125" style="1" customWidth="1"/>
    <col min="2" max="2" width="28.7109375" style="1" customWidth="1"/>
    <col min="3" max="3" width="6.7109375" style="3" customWidth="1"/>
    <col min="4" max="4" width="6.7109375" style="136" customWidth="1"/>
    <col min="5" max="5" width="17.7109375" style="1" customWidth="1"/>
    <col min="6" max="6" width="6.7109375" style="1" customWidth="1"/>
    <col min="7" max="8" width="8.7109375" style="1" customWidth="1"/>
    <col min="9" max="9" width="6.7109375" style="70" customWidth="1"/>
    <col min="10" max="11" width="8.7109375" style="70" customWidth="1"/>
    <col min="12" max="12" width="6.7109375" style="3" customWidth="1"/>
    <col min="13" max="14" width="8.7109375" style="1" customWidth="1"/>
    <col min="15" max="15" width="6.7109375" style="3" customWidth="1"/>
    <col min="16" max="17" width="8.7109375" style="1" customWidth="1"/>
    <col min="18" max="16384" width="9.140625" style="1"/>
  </cols>
  <sheetData>
    <row r="1" spans="1:17" ht="15" customHeight="1" x14ac:dyDescent="0.2">
      <c r="A1" s="289">
        <v>9.2899999999999996E-2</v>
      </c>
      <c r="B1" s="290"/>
      <c r="C1" s="265" t="s">
        <v>0</v>
      </c>
      <c r="D1" s="266"/>
      <c r="E1" s="267"/>
      <c r="F1" s="265" t="s">
        <v>111</v>
      </c>
      <c r="G1" s="266"/>
      <c r="H1" s="267"/>
      <c r="I1" s="265" t="s">
        <v>110</v>
      </c>
      <c r="J1" s="266"/>
      <c r="K1" s="267"/>
      <c r="L1" s="262" t="s">
        <v>108</v>
      </c>
      <c r="M1" s="263"/>
      <c r="N1" s="264"/>
      <c r="O1" s="262" t="s">
        <v>109</v>
      </c>
      <c r="P1" s="263"/>
      <c r="Q1" s="264"/>
    </row>
    <row r="2" spans="1:17" s="50" customFormat="1" ht="15" customHeight="1" thickBot="1" x14ac:dyDescent="0.25">
      <c r="A2" s="287" t="s">
        <v>2</v>
      </c>
      <c r="B2" s="288"/>
      <c r="C2" s="48" t="s">
        <v>9</v>
      </c>
      <c r="D2" s="131" t="s">
        <v>10</v>
      </c>
      <c r="E2" s="49" t="s">
        <v>3</v>
      </c>
      <c r="F2" s="49" t="s">
        <v>4</v>
      </c>
      <c r="G2" s="49" t="s">
        <v>9</v>
      </c>
      <c r="H2" s="49" t="s">
        <v>10</v>
      </c>
      <c r="I2" s="49" t="s">
        <v>4</v>
      </c>
      <c r="J2" s="48" t="s">
        <v>9</v>
      </c>
      <c r="K2" s="68" t="s">
        <v>10</v>
      </c>
      <c r="L2" s="49" t="s">
        <v>4</v>
      </c>
      <c r="M2" s="48" t="s">
        <v>9</v>
      </c>
      <c r="N2" s="48" t="s">
        <v>10</v>
      </c>
      <c r="O2" s="49" t="s">
        <v>4</v>
      </c>
      <c r="P2" s="48" t="s">
        <v>9</v>
      </c>
      <c r="Q2" s="48" t="s">
        <v>10</v>
      </c>
    </row>
    <row r="3" spans="1:17" s="4" customFormat="1" ht="12" customHeight="1" x14ac:dyDescent="0.2">
      <c r="A3" s="271" t="s">
        <v>112</v>
      </c>
      <c r="B3" s="128" t="s">
        <v>58</v>
      </c>
      <c r="C3" s="124">
        <f t="shared" ref="C3:C36" si="0">$A$1*D3</f>
        <v>11.148</v>
      </c>
      <c r="D3" s="109">
        <v>120</v>
      </c>
      <c r="E3" s="125" t="s">
        <v>6</v>
      </c>
      <c r="F3" s="19">
        <v>1</v>
      </c>
      <c r="G3" s="20">
        <f t="shared" ref="G3:G36" si="1">$C3*F3</f>
        <v>11.148</v>
      </c>
      <c r="H3" s="125">
        <f t="shared" ref="H3:H36" si="2">F3*$D3</f>
        <v>120</v>
      </c>
      <c r="I3" s="11">
        <v>2</v>
      </c>
      <c r="J3" s="20">
        <f t="shared" ref="J3:J36" si="3">$C3*I3</f>
        <v>22.295999999999999</v>
      </c>
      <c r="K3" s="125">
        <f t="shared" ref="K3:K36" si="4">I3*$D3</f>
        <v>240</v>
      </c>
      <c r="L3" s="11">
        <v>3</v>
      </c>
      <c r="M3" s="20">
        <f t="shared" ref="M3:M36" si="5">$C3*L3</f>
        <v>33.444000000000003</v>
      </c>
      <c r="N3" s="125">
        <f t="shared" ref="N3:N36" si="6">L3*$D3</f>
        <v>360</v>
      </c>
      <c r="O3" s="11">
        <v>4</v>
      </c>
      <c r="P3" s="20">
        <f t="shared" ref="P3:P36" si="7">$C3*O3</f>
        <v>44.591999999999999</v>
      </c>
      <c r="Q3" s="125">
        <f t="shared" ref="Q3:Q36" si="8">O3*$D3</f>
        <v>480</v>
      </c>
    </row>
    <row r="4" spans="1:17" s="4" customFormat="1" ht="12" customHeight="1" x14ac:dyDescent="0.2">
      <c r="A4" s="272"/>
      <c r="B4" s="128" t="s">
        <v>18</v>
      </c>
      <c r="C4" s="124">
        <f t="shared" si="0"/>
        <v>2.2296</v>
      </c>
      <c r="D4" s="109">
        <v>24</v>
      </c>
      <c r="E4" s="125" t="s">
        <v>50</v>
      </c>
      <c r="F4" s="19">
        <v>4</v>
      </c>
      <c r="G4" s="20">
        <f t="shared" si="1"/>
        <v>8.9184000000000001</v>
      </c>
      <c r="H4" s="125">
        <f t="shared" si="2"/>
        <v>96</v>
      </c>
      <c r="I4" s="11">
        <v>12</v>
      </c>
      <c r="J4" s="20">
        <f t="shared" si="3"/>
        <v>26.755200000000002</v>
      </c>
      <c r="K4" s="125">
        <f t="shared" si="4"/>
        <v>288</v>
      </c>
      <c r="L4" s="11">
        <v>18</v>
      </c>
      <c r="M4" s="20">
        <f t="shared" si="5"/>
        <v>40.132800000000003</v>
      </c>
      <c r="N4" s="125">
        <f t="shared" si="6"/>
        <v>432</v>
      </c>
      <c r="O4" s="11">
        <v>24</v>
      </c>
      <c r="P4" s="20">
        <f t="shared" si="7"/>
        <v>53.510400000000004</v>
      </c>
      <c r="Q4" s="125">
        <f t="shared" si="8"/>
        <v>576</v>
      </c>
    </row>
    <row r="5" spans="1:17" s="4" customFormat="1" ht="12" customHeight="1" x14ac:dyDescent="0.2">
      <c r="A5" s="272"/>
      <c r="B5" s="128" t="s">
        <v>20</v>
      </c>
      <c r="C5" s="124">
        <f t="shared" si="0"/>
        <v>27.869999999999997</v>
      </c>
      <c r="D5" s="109">
        <f>20*15</f>
        <v>300</v>
      </c>
      <c r="E5" s="125" t="s">
        <v>31</v>
      </c>
      <c r="F5" s="19">
        <v>2</v>
      </c>
      <c r="G5" s="20">
        <f t="shared" si="1"/>
        <v>55.739999999999995</v>
      </c>
      <c r="H5" s="125">
        <f t="shared" si="2"/>
        <v>600</v>
      </c>
      <c r="I5" s="19">
        <v>8</v>
      </c>
      <c r="J5" s="20">
        <f t="shared" si="3"/>
        <v>222.95999999999998</v>
      </c>
      <c r="K5" s="125">
        <f t="shared" si="4"/>
        <v>2400</v>
      </c>
      <c r="L5" s="19">
        <v>12</v>
      </c>
      <c r="M5" s="20">
        <f t="shared" si="5"/>
        <v>334.43999999999994</v>
      </c>
      <c r="N5" s="125">
        <f t="shared" si="6"/>
        <v>3600</v>
      </c>
      <c r="O5" s="19">
        <v>16</v>
      </c>
      <c r="P5" s="20">
        <f t="shared" si="7"/>
        <v>445.91999999999996</v>
      </c>
      <c r="Q5" s="125">
        <f t="shared" si="8"/>
        <v>4800</v>
      </c>
    </row>
    <row r="6" spans="1:17" s="4" customFormat="1" ht="12" customHeight="1" x14ac:dyDescent="0.2">
      <c r="A6" s="272"/>
      <c r="B6" s="227" t="s">
        <v>124</v>
      </c>
      <c r="C6" s="137">
        <f t="shared" si="0"/>
        <v>7.4319999999999995</v>
      </c>
      <c r="D6" s="132">
        <v>80</v>
      </c>
      <c r="E6" s="138" t="s">
        <v>5</v>
      </c>
      <c r="F6" s="210">
        <v>1</v>
      </c>
      <c r="G6" s="20">
        <f t="shared" si="1"/>
        <v>7.4319999999999995</v>
      </c>
      <c r="H6" s="125">
        <f t="shared" si="2"/>
        <v>80</v>
      </c>
      <c r="I6" s="210">
        <v>2</v>
      </c>
      <c r="J6" s="20">
        <f t="shared" si="3"/>
        <v>14.863999999999999</v>
      </c>
      <c r="K6" s="125">
        <f t="shared" si="4"/>
        <v>160</v>
      </c>
      <c r="L6" s="210">
        <v>3</v>
      </c>
      <c r="M6" s="20">
        <f t="shared" si="5"/>
        <v>22.295999999999999</v>
      </c>
      <c r="N6" s="125">
        <f t="shared" si="6"/>
        <v>240</v>
      </c>
      <c r="O6" s="210">
        <v>4</v>
      </c>
      <c r="P6" s="20">
        <f t="shared" si="7"/>
        <v>29.727999999999998</v>
      </c>
      <c r="Q6" s="125">
        <f t="shared" si="8"/>
        <v>320</v>
      </c>
    </row>
    <row r="7" spans="1:17" s="4" customFormat="1" ht="12" customHeight="1" x14ac:dyDescent="0.2">
      <c r="A7" s="272"/>
      <c r="B7" s="127" t="s">
        <v>140</v>
      </c>
      <c r="C7" s="139">
        <f t="shared" si="0"/>
        <v>7.4319999999999995</v>
      </c>
      <c r="D7" s="115">
        <v>80</v>
      </c>
      <c r="E7" s="126" t="s">
        <v>49</v>
      </c>
      <c r="F7" s="99">
        <v>1</v>
      </c>
      <c r="G7" s="88">
        <f t="shared" si="1"/>
        <v>7.4319999999999995</v>
      </c>
      <c r="H7" s="126">
        <f t="shared" si="2"/>
        <v>80</v>
      </c>
      <c r="I7" s="24">
        <v>4</v>
      </c>
      <c r="J7" s="88">
        <f t="shared" si="3"/>
        <v>29.727999999999998</v>
      </c>
      <c r="K7" s="126">
        <f t="shared" si="4"/>
        <v>320</v>
      </c>
      <c r="L7" s="24">
        <v>7</v>
      </c>
      <c r="M7" s="88">
        <f t="shared" si="5"/>
        <v>52.023999999999994</v>
      </c>
      <c r="N7" s="126">
        <f t="shared" si="6"/>
        <v>560</v>
      </c>
      <c r="O7" s="24">
        <v>10</v>
      </c>
      <c r="P7" s="88">
        <f t="shared" si="7"/>
        <v>74.319999999999993</v>
      </c>
      <c r="Q7" s="126">
        <f t="shared" si="8"/>
        <v>800</v>
      </c>
    </row>
    <row r="8" spans="1:17" s="4" customFormat="1" ht="12" customHeight="1" x14ac:dyDescent="0.2">
      <c r="A8" s="272"/>
      <c r="B8" s="227" t="s">
        <v>16</v>
      </c>
      <c r="C8" s="137">
        <f t="shared" si="0"/>
        <v>13.006</v>
      </c>
      <c r="D8" s="132">
        <v>140</v>
      </c>
      <c r="E8" s="138" t="s">
        <v>5</v>
      </c>
      <c r="F8" s="210">
        <v>1</v>
      </c>
      <c r="G8" s="83">
        <f t="shared" si="1"/>
        <v>13.006</v>
      </c>
      <c r="H8" s="138">
        <f t="shared" si="2"/>
        <v>140</v>
      </c>
      <c r="I8" s="210">
        <v>1</v>
      </c>
      <c r="J8" s="83">
        <f t="shared" si="3"/>
        <v>13.006</v>
      </c>
      <c r="K8" s="138">
        <f t="shared" si="4"/>
        <v>140</v>
      </c>
      <c r="L8" s="210">
        <v>1</v>
      </c>
      <c r="M8" s="83">
        <f t="shared" si="5"/>
        <v>13.006</v>
      </c>
      <c r="N8" s="138">
        <f t="shared" si="6"/>
        <v>140</v>
      </c>
      <c r="O8" s="210">
        <v>2</v>
      </c>
      <c r="P8" s="83">
        <f t="shared" si="7"/>
        <v>26.012</v>
      </c>
      <c r="Q8" s="138">
        <f t="shared" si="8"/>
        <v>280</v>
      </c>
    </row>
    <row r="9" spans="1:17" s="5" customFormat="1" ht="12" customHeight="1" x14ac:dyDescent="0.2">
      <c r="A9" s="272"/>
      <c r="B9" s="128" t="s">
        <v>59</v>
      </c>
      <c r="C9" s="124">
        <f t="shared" si="0"/>
        <v>7.4319999999999995</v>
      </c>
      <c r="D9" s="109">
        <v>80</v>
      </c>
      <c r="E9" s="125" t="s">
        <v>5</v>
      </c>
      <c r="F9" s="211">
        <v>0</v>
      </c>
      <c r="G9" s="20">
        <f t="shared" si="1"/>
        <v>0</v>
      </c>
      <c r="H9" s="125">
        <f t="shared" si="2"/>
        <v>0</v>
      </c>
      <c r="I9" s="211">
        <v>1</v>
      </c>
      <c r="J9" s="20">
        <f t="shared" si="3"/>
        <v>7.4319999999999995</v>
      </c>
      <c r="K9" s="125">
        <f t="shared" si="4"/>
        <v>80</v>
      </c>
      <c r="L9" s="211">
        <v>2</v>
      </c>
      <c r="M9" s="20">
        <f t="shared" si="5"/>
        <v>14.863999999999999</v>
      </c>
      <c r="N9" s="125">
        <f t="shared" si="6"/>
        <v>160</v>
      </c>
      <c r="O9" s="211">
        <v>2</v>
      </c>
      <c r="P9" s="20">
        <f t="shared" si="7"/>
        <v>14.863999999999999</v>
      </c>
      <c r="Q9" s="125">
        <f t="shared" si="8"/>
        <v>160</v>
      </c>
    </row>
    <row r="10" spans="1:17" s="5" customFormat="1" ht="12" customHeight="1" x14ac:dyDescent="0.2">
      <c r="A10" s="272"/>
      <c r="B10" s="128" t="s">
        <v>131</v>
      </c>
      <c r="C10" s="124">
        <f t="shared" si="0"/>
        <v>1.8579999999999999</v>
      </c>
      <c r="D10" s="109">
        <v>20</v>
      </c>
      <c r="E10" s="125" t="s">
        <v>49</v>
      </c>
      <c r="F10" s="19">
        <v>1</v>
      </c>
      <c r="G10" s="20">
        <f t="shared" si="1"/>
        <v>1.8579999999999999</v>
      </c>
      <c r="H10" s="125">
        <f t="shared" si="2"/>
        <v>20</v>
      </c>
      <c r="I10" s="11">
        <v>1</v>
      </c>
      <c r="J10" s="20">
        <f t="shared" si="3"/>
        <v>1.8579999999999999</v>
      </c>
      <c r="K10" s="125">
        <f t="shared" si="4"/>
        <v>20</v>
      </c>
      <c r="L10" s="11">
        <v>2</v>
      </c>
      <c r="M10" s="20">
        <f t="shared" si="5"/>
        <v>3.7159999999999997</v>
      </c>
      <c r="N10" s="125">
        <f t="shared" si="6"/>
        <v>40</v>
      </c>
      <c r="O10" s="11">
        <v>4</v>
      </c>
      <c r="P10" s="20">
        <f t="shared" si="7"/>
        <v>7.4319999999999995</v>
      </c>
      <c r="Q10" s="125">
        <f t="shared" si="8"/>
        <v>80</v>
      </c>
    </row>
    <row r="11" spans="1:17" s="5" customFormat="1" ht="12" customHeight="1" x14ac:dyDescent="0.2">
      <c r="A11" s="272"/>
      <c r="B11" s="250" t="s">
        <v>149</v>
      </c>
      <c r="C11" s="57">
        <f t="shared" si="0"/>
        <v>7.4319999999999995</v>
      </c>
      <c r="D11" s="67">
        <v>80</v>
      </c>
      <c r="E11" s="125" t="s">
        <v>5</v>
      </c>
      <c r="F11" s="249">
        <v>1</v>
      </c>
      <c r="G11" s="20">
        <f t="shared" si="1"/>
        <v>7.4319999999999995</v>
      </c>
      <c r="H11" s="125">
        <f t="shared" si="2"/>
        <v>80</v>
      </c>
      <c r="I11" s="249">
        <v>2</v>
      </c>
      <c r="J11" s="20">
        <f t="shared" si="3"/>
        <v>14.863999999999999</v>
      </c>
      <c r="K11" s="125">
        <f t="shared" si="4"/>
        <v>160</v>
      </c>
      <c r="L11" s="249">
        <v>2</v>
      </c>
      <c r="M11" s="20">
        <f t="shared" si="5"/>
        <v>14.863999999999999</v>
      </c>
      <c r="N11" s="125">
        <f t="shared" si="6"/>
        <v>160</v>
      </c>
      <c r="O11" s="249">
        <v>3</v>
      </c>
      <c r="P11" s="20">
        <f t="shared" si="7"/>
        <v>22.295999999999999</v>
      </c>
      <c r="Q11" s="125">
        <f t="shared" si="8"/>
        <v>240</v>
      </c>
    </row>
    <row r="12" spans="1:17" s="5" customFormat="1" ht="12" customHeight="1" x14ac:dyDescent="0.2">
      <c r="A12" s="272"/>
      <c r="B12" s="250" t="s">
        <v>61</v>
      </c>
      <c r="C12" s="57">
        <f t="shared" si="0"/>
        <v>5.9455999999999998</v>
      </c>
      <c r="D12" s="67">
        <v>64</v>
      </c>
      <c r="E12" s="140" t="s">
        <v>49</v>
      </c>
      <c r="F12" s="141">
        <v>1</v>
      </c>
      <c r="G12" s="20">
        <f t="shared" si="1"/>
        <v>5.9455999999999998</v>
      </c>
      <c r="H12" s="125">
        <f t="shared" si="2"/>
        <v>64</v>
      </c>
      <c r="I12" s="28">
        <v>3</v>
      </c>
      <c r="J12" s="20">
        <f t="shared" si="3"/>
        <v>17.8368</v>
      </c>
      <c r="K12" s="125">
        <f t="shared" si="4"/>
        <v>192</v>
      </c>
      <c r="L12" s="28">
        <v>5</v>
      </c>
      <c r="M12" s="20">
        <f t="shared" si="5"/>
        <v>29.727999999999998</v>
      </c>
      <c r="N12" s="125">
        <f t="shared" si="6"/>
        <v>320</v>
      </c>
      <c r="O12" s="28">
        <v>7</v>
      </c>
      <c r="P12" s="20">
        <f t="shared" si="7"/>
        <v>41.619199999999999</v>
      </c>
      <c r="Q12" s="125">
        <f t="shared" si="8"/>
        <v>448</v>
      </c>
    </row>
    <row r="13" spans="1:17" s="5" customFormat="1" ht="12" customHeight="1" x14ac:dyDescent="0.2">
      <c r="A13" s="272"/>
      <c r="B13" s="250" t="s">
        <v>11</v>
      </c>
      <c r="C13" s="57">
        <f t="shared" si="0"/>
        <v>3.9017999999999997</v>
      </c>
      <c r="D13" s="67">
        <v>42</v>
      </c>
      <c r="E13" s="140" t="s">
        <v>15</v>
      </c>
      <c r="F13" s="141">
        <v>1</v>
      </c>
      <c r="G13" s="20">
        <f t="shared" si="1"/>
        <v>3.9017999999999997</v>
      </c>
      <c r="H13" s="125">
        <f t="shared" si="2"/>
        <v>42</v>
      </c>
      <c r="I13" s="28">
        <v>3</v>
      </c>
      <c r="J13" s="20">
        <f t="shared" si="3"/>
        <v>11.705399999999999</v>
      </c>
      <c r="K13" s="125">
        <f t="shared" si="4"/>
        <v>126</v>
      </c>
      <c r="L13" s="28">
        <v>5</v>
      </c>
      <c r="M13" s="20">
        <f t="shared" si="5"/>
        <v>19.509</v>
      </c>
      <c r="N13" s="125">
        <f t="shared" si="6"/>
        <v>210</v>
      </c>
      <c r="O13" s="28">
        <v>7</v>
      </c>
      <c r="P13" s="20">
        <f t="shared" si="7"/>
        <v>27.312599999999996</v>
      </c>
      <c r="Q13" s="125">
        <f t="shared" si="8"/>
        <v>294</v>
      </c>
    </row>
    <row r="14" spans="1:17" s="5" customFormat="1" ht="12" customHeight="1" x14ac:dyDescent="0.2">
      <c r="A14" s="272"/>
      <c r="B14" s="127" t="s">
        <v>62</v>
      </c>
      <c r="C14" s="139">
        <f t="shared" si="0"/>
        <v>2.9727999999999999</v>
      </c>
      <c r="D14" s="115">
        <f>8*4</f>
        <v>32</v>
      </c>
      <c r="E14" s="127" t="s">
        <v>15</v>
      </c>
      <c r="F14" s="99">
        <v>1</v>
      </c>
      <c r="G14" s="88">
        <f t="shared" si="1"/>
        <v>2.9727999999999999</v>
      </c>
      <c r="H14" s="126">
        <f t="shared" si="2"/>
        <v>32</v>
      </c>
      <c r="I14" s="99">
        <v>2</v>
      </c>
      <c r="J14" s="88">
        <f t="shared" si="3"/>
        <v>5.9455999999999998</v>
      </c>
      <c r="K14" s="126">
        <f t="shared" si="4"/>
        <v>64</v>
      </c>
      <c r="L14" s="99">
        <v>3</v>
      </c>
      <c r="M14" s="88">
        <f t="shared" si="5"/>
        <v>8.9184000000000001</v>
      </c>
      <c r="N14" s="126">
        <f t="shared" si="6"/>
        <v>96</v>
      </c>
      <c r="O14" s="99">
        <v>4</v>
      </c>
      <c r="P14" s="88">
        <f t="shared" si="7"/>
        <v>11.8912</v>
      </c>
      <c r="Q14" s="126">
        <f t="shared" si="8"/>
        <v>128</v>
      </c>
    </row>
    <row r="15" spans="1:17" s="4" customFormat="1" ht="12" customHeight="1" x14ac:dyDescent="0.2">
      <c r="A15" s="272"/>
      <c r="B15" s="128" t="s">
        <v>63</v>
      </c>
      <c r="C15" s="124">
        <f t="shared" si="0"/>
        <v>4.6449999999999996</v>
      </c>
      <c r="D15" s="109">
        <v>50</v>
      </c>
      <c r="E15" s="128" t="s">
        <v>50</v>
      </c>
      <c r="F15" s="19">
        <v>4</v>
      </c>
      <c r="G15" s="83">
        <f t="shared" si="1"/>
        <v>18.579999999999998</v>
      </c>
      <c r="H15" s="138">
        <f t="shared" si="2"/>
        <v>200</v>
      </c>
      <c r="I15" s="19">
        <v>12</v>
      </c>
      <c r="J15" s="83">
        <f t="shared" si="3"/>
        <v>55.739999999999995</v>
      </c>
      <c r="K15" s="138">
        <f t="shared" si="4"/>
        <v>600</v>
      </c>
      <c r="L15" s="19">
        <v>18</v>
      </c>
      <c r="M15" s="83">
        <f t="shared" si="5"/>
        <v>83.609999999999985</v>
      </c>
      <c r="N15" s="138">
        <f t="shared" si="6"/>
        <v>900</v>
      </c>
      <c r="O15" s="19">
        <v>18</v>
      </c>
      <c r="P15" s="83">
        <f t="shared" si="7"/>
        <v>83.609999999999985</v>
      </c>
      <c r="Q15" s="138">
        <f t="shared" si="8"/>
        <v>900</v>
      </c>
    </row>
    <row r="16" spans="1:17" s="4" customFormat="1" ht="12" customHeight="1" x14ac:dyDescent="0.2">
      <c r="A16" s="272"/>
      <c r="B16" s="128" t="s">
        <v>148</v>
      </c>
      <c r="C16" s="124">
        <f t="shared" si="0"/>
        <v>13.006</v>
      </c>
      <c r="D16" s="109">
        <v>140</v>
      </c>
      <c r="E16" s="125" t="s">
        <v>5</v>
      </c>
      <c r="F16" s="211">
        <v>1</v>
      </c>
      <c r="G16" s="83">
        <f t="shared" si="1"/>
        <v>13.006</v>
      </c>
      <c r="H16" s="138">
        <f t="shared" si="2"/>
        <v>140</v>
      </c>
      <c r="I16" s="211">
        <v>2</v>
      </c>
      <c r="J16" s="83">
        <f t="shared" si="3"/>
        <v>26.012</v>
      </c>
      <c r="K16" s="138">
        <f t="shared" si="4"/>
        <v>280</v>
      </c>
      <c r="L16" s="211">
        <v>3</v>
      </c>
      <c r="M16" s="83">
        <f t="shared" si="5"/>
        <v>39.018000000000001</v>
      </c>
      <c r="N16" s="138">
        <f t="shared" si="6"/>
        <v>420</v>
      </c>
      <c r="O16" s="211">
        <v>4</v>
      </c>
      <c r="P16" s="83">
        <f t="shared" si="7"/>
        <v>52.024000000000001</v>
      </c>
      <c r="Q16" s="138">
        <f t="shared" si="8"/>
        <v>560</v>
      </c>
    </row>
    <row r="17" spans="1:17" s="4" customFormat="1" ht="12" customHeight="1" x14ac:dyDescent="0.2">
      <c r="A17" s="272"/>
      <c r="B17" s="128" t="s">
        <v>142</v>
      </c>
      <c r="C17" s="124">
        <f t="shared" si="0"/>
        <v>10.033199999999999</v>
      </c>
      <c r="D17" s="109">
        <v>108</v>
      </c>
      <c r="E17" s="125" t="s">
        <v>5</v>
      </c>
      <c r="F17" s="211">
        <v>2</v>
      </c>
      <c r="G17" s="20">
        <f t="shared" si="1"/>
        <v>20.066399999999998</v>
      </c>
      <c r="H17" s="125">
        <f t="shared" si="2"/>
        <v>216</v>
      </c>
      <c r="I17" s="211">
        <v>2</v>
      </c>
      <c r="J17" s="20">
        <f t="shared" si="3"/>
        <v>20.066399999999998</v>
      </c>
      <c r="K17" s="125">
        <f t="shared" si="4"/>
        <v>216</v>
      </c>
      <c r="L17" s="211">
        <v>2</v>
      </c>
      <c r="M17" s="20">
        <f t="shared" si="5"/>
        <v>20.066399999999998</v>
      </c>
      <c r="N17" s="125">
        <f t="shared" si="6"/>
        <v>216</v>
      </c>
      <c r="O17" s="211">
        <v>2</v>
      </c>
      <c r="P17" s="20">
        <f t="shared" si="7"/>
        <v>20.066399999999998</v>
      </c>
      <c r="Q17" s="125">
        <f t="shared" si="8"/>
        <v>216</v>
      </c>
    </row>
    <row r="18" spans="1:17" s="4" customFormat="1" ht="12" customHeight="1" x14ac:dyDescent="0.2">
      <c r="A18" s="272"/>
      <c r="B18" s="127" t="s">
        <v>129</v>
      </c>
      <c r="C18" s="139">
        <f t="shared" si="0"/>
        <v>15.607199999999999</v>
      </c>
      <c r="D18" s="115">
        <f>12*14</f>
        <v>168</v>
      </c>
      <c r="E18" s="126" t="s">
        <v>49</v>
      </c>
      <c r="F18" s="99">
        <v>1</v>
      </c>
      <c r="G18" s="88">
        <f t="shared" si="1"/>
        <v>15.607199999999999</v>
      </c>
      <c r="H18" s="126">
        <f t="shared" si="2"/>
        <v>168</v>
      </c>
      <c r="I18" s="99">
        <v>3</v>
      </c>
      <c r="J18" s="88">
        <f t="shared" si="3"/>
        <v>46.821599999999997</v>
      </c>
      <c r="K18" s="126">
        <f t="shared" si="4"/>
        <v>504</v>
      </c>
      <c r="L18" s="99">
        <v>5</v>
      </c>
      <c r="M18" s="88">
        <f t="shared" si="5"/>
        <v>78.036000000000001</v>
      </c>
      <c r="N18" s="126">
        <f t="shared" si="6"/>
        <v>840</v>
      </c>
      <c r="O18" s="99">
        <v>7</v>
      </c>
      <c r="P18" s="88">
        <f t="shared" si="7"/>
        <v>109.25039999999998</v>
      </c>
      <c r="Q18" s="126">
        <f t="shared" si="8"/>
        <v>1176</v>
      </c>
    </row>
    <row r="19" spans="1:17" s="4" customFormat="1" ht="12" customHeight="1" x14ac:dyDescent="0.2">
      <c r="A19" s="272"/>
      <c r="B19" s="251" t="s">
        <v>143</v>
      </c>
      <c r="C19" s="157">
        <f t="shared" si="0"/>
        <v>13.006</v>
      </c>
      <c r="D19" s="158">
        <v>140</v>
      </c>
      <c r="E19" s="159" t="s">
        <v>5</v>
      </c>
      <c r="F19" s="212">
        <v>1</v>
      </c>
      <c r="G19" s="83">
        <f t="shared" si="1"/>
        <v>13.006</v>
      </c>
      <c r="H19" s="138">
        <f t="shared" si="2"/>
        <v>140</v>
      </c>
      <c r="I19" s="212">
        <v>2</v>
      </c>
      <c r="J19" s="83">
        <f t="shared" si="3"/>
        <v>26.012</v>
      </c>
      <c r="K19" s="138">
        <f t="shared" si="4"/>
        <v>280</v>
      </c>
      <c r="L19" s="212">
        <v>2</v>
      </c>
      <c r="M19" s="83">
        <f t="shared" si="5"/>
        <v>26.012</v>
      </c>
      <c r="N19" s="138">
        <f t="shared" si="6"/>
        <v>280</v>
      </c>
      <c r="O19" s="212">
        <v>3</v>
      </c>
      <c r="P19" s="83">
        <f t="shared" si="7"/>
        <v>39.018000000000001</v>
      </c>
      <c r="Q19" s="138">
        <f t="shared" si="8"/>
        <v>420</v>
      </c>
    </row>
    <row r="20" spans="1:17" s="4" customFormat="1" ht="12" customHeight="1" x14ac:dyDescent="0.2">
      <c r="A20" s="272"/>
      <c r="B20" s="128" t="s">
        <v>144</v>
      </c>
      <c r="C20" s="124">
        <f t="shared" si="0"/>
        <v>7.4319999999999995</v>
      </c>
      <c r="D20" s="109">
        <v>80</v>
      </c>
      <c r="E20" s="125" t="s">
        <v>5</v>
      </c>
      <c r="F20" s="211">
        <v>1</v>
      </c>
      <c r="G20" s="20">
        <f t="shared" si="1"/>
        <v>7.4319999999999995</v>
      </c>
      <c r="H20" s="125">
        <f t="shared" si="2"/>
        <v>80</v>
      </c>
      <c r="I20" s="211">
        <v>2</v>
      </c>
      <c r="J20" s="20">
        <f t="shared" si="3"/>
        <v>14.863999999999999</v>
      </c>
      <c r="K20" s="125">
        <f t="shared" si="4"/>
        <v>160</v>
      </c>
      <c r="L20" s="211">
        <v>2</v>
      </c>
      <c r="M20" s="20">
        <f t="shared" si="5"/>
        <v>14.863999999999999</v>
      </c>
      <c r="N20" s="125">
        <f t="shared" si="6"/>
        <v>160</v>
      </c>
      <c r="O20" s="211">
        <v>3</v>
      </c>
      <c r="P20" s="20">
        <f t="shared" si="7"/>
        <v>22.295999999999999</v>
      </c>
      <c r="Q20" s="125">
        <f t="shared" si="8"/>
        <v>240</v>
      </c>
    </row>
    <row r="21" spans="1:17" s="4" customFormat="1" ht="12" customHeight="1" x14ac:dyDescent="0.2">
      <c r="A21" s="272"/>
      <c r="B21" s="127" t="s">
        <v>145</v>
      </c>
      <c r="C21" s="139">
        <f t="shared" si="0"/>
        <v>7.4319999999999995</v>
      </c>
      <c r="D21" s="115">
        <v>80</v>
      </c>
      <c r="E21" s="126" t="s">
        <v>5</v>
      </c>
      <c r="F21" s="213">
        <v>1</v>
      </c>
      <c r="G21" s="88">
        <f t="shared" si="1"/>
        <v>7.4319999999999995</v>
      </c>
      <c r="H21" s="126">
        <f t="shared" si="2"/>
        <v>80</v>
      </c>
      <c r="I21" s="213">
        <v>1</v>
      </c>
      <c r="J21" s="88">
        <f t="shared" si="3"/>
        <v>7.4319999999999995</v>
      </c>
      <c r="K21" s="126">
        <f t="shared" si="4"/>
        <v>80</v>
      </c>
      <c r="L21" s="213">
        <v>1</v>
      </c>
      <c r="M21" s="88">
        <f t="shared" si="5"/>
        <v>7.4319999999999995</v>
      </c>
      <c r="N21" s="126">
        <f t="shared" si="6"/>
        <v>80</v>
      </c>
      <c r="O21" s="213">
        <v>2</v>
      </c>
      <c r="P21" s="88">
        <f t="shared" si="7"/>
        <v>14.863999999999999</v>
      </c>
      <c r="Q21" s="126">
        <f t="shared" si="8"/>
        <v>160</v>
      </c>
    </row>
    <row r="22" spans="1:17" s="10" customFormat="1" ht="12" customHeight="1" x14ac:dyDescent="0.2">
      <c r="A22" s="272"/>
      <c r="B22" s="250" t="s">
        <v>14</v>
      </c>
      <c r="C22" s="57">
        <f t="shared" si="0"/>
        <v>3.3443999999999998</v>
      </c>
      <c r="D22" s="67">
        <v>36</v>
      </c>
      <c r="E22" s="140" t="s">
        <v>7</v>
      </c>
      <c r="F22" s="141">
        <v>2</v>
      </c>
      <c r="G22" s="83">
        <f t="shared" si="1"/>
        <v>6.6887999999999996</v>
      </c>
      <c r="H22" s="138">
        <f t="shared" si="2"/>
        <v>72</v>
      </c>
      <c r="I22" s="28">
        <v>8</v>
      </c>
      <c r="J22" s="83">
        <f t="shared" si="3"/>
        <v>26.755199999999999</v>
      </c>
      <c r="K22" s="138">
        <f t="shared" si="4"/>
        <v>288</v>
      </c>
      <c r="L22" s="28">
        <v>14</v>
      </c>
      <c r="M22" s="83">
        <f t="shared" si="5"/>
        <v>46.821599999999997</v>
      </c>
      <c r="N22" s="138">
        <f t="shared" si="6"/>
        <v>504</v>
      </c>
      <c r="O22" s="28">
        <v>20</v>
      </c>
      <c r="P22" s="83">
        <f t="shared" si="7"/>
        <v>66.887999999999991</v>
      </c>
      <c r="Q22" s="138">
        <f t="shared" si="8"/>
        <v>720</v>
      </c>
    </row>
    <row r="23" spans="1:17" s="10" customFormat="1" ht="12" customHeight="1" x14ac:dyDescent="0.2">
      <c r="A23" s="272"/>
      <c r="B23" s="127" t="s">
        <v>33</v>
      </c>
      <c r="C23" s="139">
        <f t="shared" si="0"/>
        <v>1.4863999999999999</v>
      </c>
      <c r="D23" s="115">
        <v>16</v>
      </c>
      <c r="E23" s="126" t="s">
        <v>34</v>
      </c>
      <c r="F23" s="99">
        <v>1</v>
      </c>
      <c r="G23" s="88">
        <f t="shared" si="1"/>
        <v>1.4863999999999999</v>
      </c>
      <c r="H23" s="126">
        <f t="shared" si="2"/>
        <v>16</v>
      </c>
      <c r="I23" s="24">
        <v>1</v>
      </c>
      <c r="J23" s="88">
        <f t="shared" si="3"/>
        <v>1.4863999999999999</v>
      </c>
      <c r="K23" s="126">
        <f t="shared" si="4"/>
        <v>16</v>
      </c>
      <c r="L23" s="24">
        <v>2</v>
      </c>
      <c r="M23" s="88">
        <f t="shared" si="5"/>
        <v>2.9727999999999999</v>
      </c>
      <c r="N23" s="126">
        <f t="shared" si="6"/>
        <v>32</v>
      </c>
      <c r="O23" s="24">
        <v>2</v>
      </c>
      <c r="P23" s="88">
        <f t="shared" si="7"/>
        <v>2.9727999999999999</v>
      </c>
      <c r="Q23" s="126">
        <f t="shared" si="8"/>
        <v>32</v>
      </c>
    </row>
    <row r="24" spans="1:17" ht="12" customHeight="1" x14ac:dyDescent="0.2">
      <c r="A24" s="272"/>
      <c r="B24" s="252" t="s">
        <v>132</v>
      </c>
      <c r="C24" s="235">
        <f t="shared" si="0"/>
        <v>8.9184000000000001</v>
      </c>
      <c r="D24" s="158">
        <f>8*12</f>
        <v>96</v>
      </c>
      <c r="E24" s="236" t="s">
        <v>56</v>
      </c>
      <c r="F24" s="237">
        <v>1</v>
      </c>
      <c r="G24" s="238">
        <f t="shared" si="1"/>
        <v>8.9184000000000001</v>
      </c>
      <c r="H24" s="159">
        <f t="shared" si="2"/>
        <v>96</v>
      </c>
      <c r="I24" s="239">
        <v>2</v>
      </c>
      <c r="J24" s="238">
        <f t="shared" si="3"/>
        <v>17.8368</v>
      </c>
      <c r="K24" s="159">
        <f t="shared" si="4"/>
        <v>192</v>
      </c>
      <c r="L24" s="240">
        <v>3</v>
      </c>
      <c r="M24" s="238">
        <f t="shared" si="5"/>
        <v>26.755200000000002</v>
      </c>
      <c r="N24" s="159">
        <f t="shared" si="6"/>
        <v>288</v>
      </c>
      <c r="O24" s="240">
        <v>4</v>
      </c>
      <c r="P24" s="238">
        <f t="shared" si="7"/>
        <v>35.6736</v>
      </c>
      <c r="Q24" s="159">
        <f t="shared" si="8"/>
        <v>384</v>
      </c>
    </row>
    <row r="25" spans="1:17" ht="12" customHeight="1" x14ac:dyDescent="0.2">
      <c r="A25" s="272"/>
      <c r="B25" s="128" t="s">
        <v>17</v>
      </c>
      <c r="C25" s="15">
        <f t="shared" si="0"/>
        <v>5.9455999999999998</v>
      </c>
      <c r="D25" s="109">
        <v>64</v>
      </c>
      <c r="E25" s="125" t="s">
        <v>57</v>
      </c>
      <c r="F25" s="19">
        <v>1</v>
      </c>
      <c r="G25" s="20">
        <f t="shared" si="1"/>
        <v>5.9455999999999998</v>
      </c>
      <c r="H25" s="125">
        <f t="shared" si="2"/>
        <v>64</v>
      </c>
      <c r="I25" s="11">
        <v>4</v>
      </c>
      <c r="J25" s="20">
        <f t="shared" si="3"/>
        <v>23.782399999999999</v>
      </c>
      <c r="K25" s="125">
        <f t="shared" si="4"/>
        <v>256</v>
      </c>
      <c r="L25" s="208">
        <v>7</v>
      </c>
      <c r="M25" s="20">
        <f t="shared" si="5"/>
        <v>41.619199999999999</v>
      </c>
      <c r="N25" s="125">
        <f t="shared" si="6"/>
        <v>448</v>
      </c>
      <c r="O25" s="208">
        <v>10</v>
      </c>
      <c r="P25" s="20">
        <f t="shared" si="7"/>
        <v>59.455999999999996</v>
      </c>
      <c r="Q25" s="125">
        <f t="shared" si="8"/>
        <v>640</v>
      </c>
    </row>
    <row r="26" spans="1:17" ht="12" customHeight="1" x14ac:dyDescent="0.2">
      <c r="A26" s="272"/>
      <c r="B26" s="128" t="s">
        <v>127</v>
      </c>
      <c r="C26" s="15">
        <f t="shared" si="0"/>
        <v>13.006</v>
      </c>
      <c r="D26" s="109">
        <v>140</v>
      </c>
      <c r="E26" s="12" t="s">
        <v>5</v>
      </c>
      <c r="F26" s="211">
        <v>1</v>
      </c>
      <c r="G26" s="20">
        <f t="shared" si="1"/>
        <v>13.006</v>
      </c>
      <c r="H26" s="125">
        <f t="shared" si="2"/>
        <v>140</v>
      </c>
      <c r="I26" s="211">
        <v>2</v>
      </c>
      <c r="J26" s="20">
        <f t="shared" si="3"/>
        <v>26.012</v>
      </c>
      <c r="K26" s="125">
        <f t="shared" si="4"/>
        <v>280</v>
      </c>
      <c r="L26" s="214">
        <v>2</v>
      </c>
      <c r="M26" s="20">
        <f t="shared" si="5"/>
        <v>26.012</v>
      </c>
      <c r="N26" s="125">
        <f t="shared" si="6"/>
        <v>280</v>
      </c>
      <c r="O26" s="214">
        <v>3</v>
      </c>
      <c r="P26" s="20">
        <f t="shared" si="7"/>
        <v>39.018000000000001</v>
      </c>
      <c r="Q26" s="125">
        <f t="shared" si="8"/>
        <v>420</v>
      </c>
    </row>
    <row r="27" spans="1:17" ht="12" customHeight="1" x14ac:dyDescent="0.2">
      <c r="A27" s="272"/>
      <c r="B27" s="129" t="s">
        <v>141</v>
      </c>
      <c r="C27" s="15">
        <f t="shared" si="0"/>
        <v>1.6721999999999999</v>
      </c>
      <c r="D27" s="109">
        <v>18</v>
      </c>
      <c r="E27" s="12" t="s">
        <v>49</v>
      </c>
      <c r="F27" s="11">
        <v>1</v>
      </c>
      <c r="G27" s="20">
        <f t="shared" si="1"/>
        <v>1.6721999999999999</v>
      </c>
      <c r="H27" s="125">
        <f t="shared" si="2"/>
        <v>18</v>
      </c>
      <c r="I27" s="19">
        <v>2</v>
      </c>
      <c r="J27" s="20">
        <f t="shared" si="3"/>
        <v>3.3443999999999998</v>
      </c>
      <c r="K27" s="125">
        <f t="shared" si="4"/>
        <v>36</v>
      </c>
      <c r="L27" s="208">
        <v>3</v>
      </c>
      <c r="M27" s="20">
        <f t="shared" si="5"/>
        <v>5.0165999999999995</v>
      </c>
      <c r="N27" s="125">
        <f t="shared" si="6"/>
        <v>54</v>
      </c>
      <c r="O27" s="208">
        <v>4</v>
      </c>
      <c r="P27" s="20">
        <f t="shared" si="7"/>
        <v>6.6887999999999996</v>
      </c>
      <c r="Q27" s="125">
        <f t="shared" si="8"/>
        <v>72</v>
      </c>
    </row>
    <row r="28" spans="1:17" ht="12" customHeight="1" x14ac:dyDescent="0.2">
      <c r="A28" s="272"/>
      <c r="B28" s="129" t="s">
        <v>66</v>
      </c>
      <c r="C28" s="15">
        <f t="shared" si="0"/>
        <v>7.4319999999999995</v>
      </c>
      <c r="D28" s="109">
        <v>80</v>
      </c>
      <c r="E28" s="12" t="s">
        <v>5</v>
      </c>
      <c r="F28" s="11">
        <v>1</v>
      </c>
      <c r="G28" s="20">
        <f t="shared" si="1"/>
        <v>7.4319999999999995</v>
      </c>
      <c r="H28" s="125">
        <f t="shared" si="2"/>
        <v>80</v>
      </c>
      <c r="I28" s="11">
        <v>1</v>
      </c>
      <c r="J28" s="20">
        <f t="shared" si="3"/>
        <v>7.4319999999999995</v>
      </c>
      <c r="K28" s="125">
        <f t="shared" si="4"/>
        <v>80</v>
      </c>
      <c r="L28" s="208">
        <v>2</v>
      </c>
      <c r="M28" s="20">
        <f t="shared" si="5"/>
        <v>14.863999999999999</v>
      </c>
      <c r="N28" s="125">
        <f t="shared" si="6"/>
        <v>160</v>
      </c>
      <c r="O28" s="208">
        <v>2</v>
      </c>
      <c r="P28" s="20">
        <f t="shared" si="7"/>
        <v>14.863999999999999</v>
      </c>
      <c r="Q28" s="125">
        <f t="shared" si="8"/>
        <v>160</v>
      </c>
    </row>
    <row r="29" spans="1:17" s="135" customFormat="1" ht="12" customHeight="1" x14ac:dyDescent="0.2">
      <c r="A29" s="272"/>
      <c r="B29" s="128" t="s">
        <v>135</v>
      </c>
      <c r="C29" s="124">
        <f t="shared" si="0"/>
        <v>13.006</v>
      </c>
      <c r="D29" s="109">
        <v>140</v>
      </c>
      <c r="E29" s="125" t="s">
        <v>5</v>
      </c>
      <c r="F29" s="211">
        <v>1</v>
      </c>
      <c r="G29" s="20">
        <f t="shared" si="1"/>
        <v>13.006</v>
      </c>
      <c r="H29" s="125">
        <f t="shared" si="2"/>
        <v>140</v>
      </c>
      <c r="I29" s="211">
        <v>2</v>
      </c>
      <c r="J29" s="20">
        <f t="shared" si="3"/>
        <v>26.012</v>
      </c>
      <c r="K29" s="125">
        <f t="shared" si="4"/>
        <v>280</v>
      </c>
      <c r="L29" s="214">
        <v>3</v>
      </c>
      <c r="M29" s="20">
        <f t="shared" si="5"/>
        <v>39.018000000000001</v>
      </c>
      <c r="N29" s="125">
        <f t="shared" si="6"/>
        <v>420</v>
      </c>
      <c r="O29" s="214">
        <v>4</v>
      </c>
      <c r="P29" s="20">
        <f t="shared" si="7"/>
        <v>52.024000000000001</v>
      </c>
      <c r="Q29" s="125">
        <f t="shared" si="8"/>
        <v>560</v>
      </c>
    </row>
    <row r="30" spans="1:17" ht="12" customHeight="1" x14ac:dyDescent="0.2">
      <c r="A30" s="272"/>
      <c r="B30" s="128" t="s">
        <v>70</v>
      </c>
      <c r="C30" s="15">
        <f t="shared" si="0"/>
        <v>13.006</v>
      </c>
      <c r="D30" s="109">
        <v>140</v>
      </c>
      <c r="E30" s="12" t="s">
        <v>5</v>
      </c>
      <c r="F30" s="211">
        <v>2</v>
      </c>
      <c r="G30" s="20">
        <f t="shared" si="1"/>
        <v>26.012</v>
      </c>
      <c r="H30" s="125">
        <f t="shared" si="2"/>
        <v>280</v>
      </c>
      <c r="I30" s="211">
        <v>2</v>
      </c>
      <c r="J30" s="20">
        <f t="shared" si="3"/>
        <v>26.012</v>
      </c>
      <c r="K30" s="125">
        <f t="shared" si="4"/>
        <v>280</v>
      </c>
      <c r="L30" s="214">
        <v>6</v>
      </c>
      <c r="M30" s="20">
        <f t="shared" si="5"/>
        <v>78.036000000000001</v>
      </c>
      <c r="N30" s="125">
        <f t="shared" si="6"/>
        <v>840</v>
      </c>
      <c r="O30" s="214">
        <v>4</v>
      </c>
      <c r="P30" s="20">
        <f t="shared" si="7"/>
        <v>52.024000000000001</v>
      </c>
      <c r="Q30" s="125">
        <f t="shared" si="8"/>
        <v>560</v>
      </c>
    </row>
    <row r="31" spans="1:17" ht="12" customHeight="1" x14ac:dyDescent="0.2">
      <c r="A31" s="272"/>
      <c r="B31" s="128" t="s">
        <v>147</v>
      </c>
      <c r="C31" s="15">
        <f t="shared" si="0"/>
        <v>14.863999999999999</v>
      </c>
      <c r="D31" s="109">
        <v>160</v>
      </c>
      <c r="E31" s="12" t="s">
        <v>5</v>
      </c>
      <c r="F31" s="211">
        <v>1</v>
      </c>
      <c r="G31" s="20">
        <f t="shared" si="1"/>
        <v>14.863999999999999</v>
      </c>
      <c r="H31" s="125">
        <f t="shared" si="2"/>
        <v>160</v>
      </c>
      <c r="I31" s="211">
        <v>1</v>
      </c>
      <c r="J31" s="20">
        <f t="shared" si="3"/>
        <v>14.863999999999999</v>
      </c>
      <c r="K31" s="125">
        <f t="shared" si="4"/>
        <v>160</v>
      </c>
      <c r="L31" s="214">
        <v>2</v>
      </c>
      <c r="M31" s="20">
        <f t="shared" si="5"/>
        <v>29.727999999999998</v>
      </c>
      <c r="N31" s="125">
        <f t="shared" si="6"/>
        <v>320</v>
      </c>
      <c r="O31" s="214">
        <v>3</v>
      </c>
      <c r="P31" s="20">
        <f t="shared" si="7"/>
        <v>44.591999999999999</v>
      </c>
      <c r="Q31" s="125">
        <f t="shared" si="8"/>
        <v>480</v>
      </c>
    </row>
    <row r="32" spans="1:17" ht="12" customHeight="1" x14ac:dyDescent="0.2">
      <c r="A32" s="272"/>
      <c r="B32" s="128" t="s">
        <v>80</v>
      </c>
      <c r="C32" s="15">
        <f t="shared" si="0"/>
        <v>7.4319999999999995</v>
      </c>
      <c r="D32" s="109">
        <v>80</v>
      </c>
      <c r="E32" s="12" t="s">
        <v>5</v>
      </c>
      <c r="F32" s="211">
        <v>1</v>
      </c>
      <c r="G32" s="20">
        <f t="shared" si="1"/>
        <v>7.4319999999999995</v>
      </c>
      <c r="H32" s="125">
        <f t="shared" si="2"/>
        <v>80</v>
      </c>
      <c r="I32" s="211">
        <v>1</v>
      </c>
      <c r="J32" s="20">
        <f t="shared" si="3"/>
        <v>7.4319999999999995</v>
      </c>
      <c r="K32" s="125">
        <f t="shared" si="4"/>
        <v>80</v>
      </c>
      <c r="L32" s="214">
        <v>2</v>
      </c>
      <c r="M32" s="20">
        <f t="shared" si="5"/>
        <v>14.863999999999999</v>
      </c>
      <c r="N32" s="125">
        <f t="shared" si="6"/>
        <v>160</v>
      </c>
      <c r="O32" s="214">
        <v>3</v>
      </c>
      <c r="P32" s="20">
        <f t="shared" si="7"/>
        <v>22.295999999999999</v>
      </c>
      <c r="Q32" s="125">
        <f t="shared" si="8"/>
        <v>240</v>
      </c>
    </row>
    <row r="33" spans="1:17" ht="12" customHeight="1" x14ac:dyDescent="0.2">
      <c r="A33" s="272"/>
      <c r="B33" s="128" t="s">
        <v>69</v>
      </c>
      <c r="C33" s="15">
        <f t="shared" si="0"/>
        <v>13.006</v>
      </c>
      <c r="D33" s="109">
        <v>140</v>
      </c>
      <c r="E33" s="12" t="s">
        <v>5</v>
      </c>
      <c r="F33" s="211">
        <v>1</v>
      </c>
      <c r="G33" s="20">
        <f t="shared" si="1"/>
        <v>13.006</v>
      </c>
      <c r="H33" s="125">
        <f t="shared" si="2"/>
        <v>140</v>
      </c>
      <c r="I33" s="211">
        <v>2</v>
      </c>
      <c r="J33" s="20">
        <f t="shared" si="3"/>
        <v>26.012</v>
      </c>
      <c r="K33" s="125">
        <f t="shared" si="4"/>
        <v>280</v>
      </c>
      <c r="L33" s="214">
        <v>4</v>
      </c>
      <c r="M33" s="20">
        <f t="shared" si="5"/>
        <v>52.024000000000001</v>
      </c>
      <c r="N33" s="125">
        <f t="shared" si="6"/>
        <v>560</v>
      </c>
      <c r="O33" s="214">
        <v>7</v>
      </c>
      <c r="P33" s="20">
        <f t="shared" si="7"/>
        <v>91.042000000000002</v>
      </c>
      <c r="Q33" s="125">
        <f t="shared" si="8"/>
        <v>980</v>
      </c>
    </row>
    <row r="34" spans="1:17" ht="12" customHeight="1" x14ac:dyDescent="0.2">
      <c r="A34" s="272"/>
      <c r="B34" s="129" t="s">
        <v>159</v>
      </c>
      <c r="C34" s="15">
        <f t="shared" si="0"/>
        <v>1.6721999999999999</v>
      </c>
      <c r="D34" s="109">
        <v>18</v>
      </c>
      <c r="E34" s="12" t="s">
        <v>49</v>
      </c>
      <c r="F34" s="11">
        <v>1</v>
      </c>
      <c r="G34" s="20">
        <f t="shared" si="1"/>
        <v>1.6721999999999999</v>
      </c>
      <c r="H34" s="125">
        <f t="shared" si="2"/>
        <v>18</v>
      </c>
      <c r="I34" s="11">
        <v>3</v>
      </c>
      <c r="J34" s="20">
        <f t="shared" si="3"/>
        <v>5.0165999999999995</v>
      </c>
      <c r="K34" s="125">
        <f t="shared" si="4"/>
        <v>54</v>
      </c>
      <c r="L34" s="208">
        <v>5</v>
      </c>
      <c r="M34" s="20">
        <f t="shared" si="5"/>
        <v>8.3609999999999989</v>
      </c>
      <c r="N34" s="125">
        <f t="shared" si="6"/>
        <v>90</v>
      </c>
      <c r="O34" s="208">
        <v>7</v>
      </c>
      <c r="P34" s="20">
        <f t="shared" si="7"/>
        <v>11.705399999999999</v>
      </c>
      <c r="Q34" s="125">
        <f t="shared" si="8"/>
        <v>126</v>
      </c>
    </row>
    <row r="35" spans="1:17" ht="12" customHeight="1" x14ac:dyDescent="0.2">
      <c r="A35" s="272"/>
      <c r="B35" s="129" t="s">
        <v>130</v>
      </c>
      <c r="C35" s="15">
        <f t="shared" si="0"/>
        <v>22.295999999999999</v>
      </c>
      <c r="D35" s="109">
        <v>240</v>
      </c>
      <c r="E35" s="18" t="s">
        <v>156</v>
      </c>
      <c r="F35" s="11">
        <v>0</v>
      </c>
      <c r="G35" s="20">
        <f t="shared" si="1"/>
        <v>0</v>
      </c>
      <c r="H35" s="125">
        <f t="shared" si="2"/>
        <v>0</v>
      </c>
      <c r="I35" s="19">
        <v>1</v>
      </c>
      <c r="J35" s="20">
        <f t="shared" si="3"/>
        <v>22.295999999999999</v>
      </c>
      <c r="K35" s="125">
        <f t="shared" si="4"/>
        <v>240</v>
      </c>
      <c r="L35" s="208">
        <v>2</v>
      </c>
      <c r="M35" s="20">
        <f t="shared" si="5"/>
        <v>44.591999999999999</v>
      </c>
      <c r="N35" s="125">
        <f t="shared" si="6"/>
        <v>480</v>
      </c>
      <c r="O35" s="208">
        <v>3</v>
      </c>
      <c r="P35" s="20">
        <f t="shared" si="7"/>
        <v>66.888000000000005</v>
      </c>
      <c r="Q35" s="125">
        <f t="shared" si="8"/>
        <v>720</v>
      </c>
    </row>
    <row r="36" spans="1:17" ht="12" customHeight="1" x14ac:dyDescent="0.2">
      <c r="A36" s="273"/>
      <c r="B36" s="129" t="s">
        <v>29</v>
      </c>
      <c r="C36" s="15">
        <f t="shared" si="0"/>
        <v>7.4319999999999995</v>
      </c>
      <c r="D36" s="109">
        <v>80</v>
      </c>
      <c r="E36" s="12" t="s">
        <v>49</v>
      </c>
      <c r="F36" s="11">
        <v>0</v>
      </c>
      <c r="G36" s="20">
        <f t="shared" si="1"/>
        <v>0</v>
      </c>
      <c r="H36" s="125">
        <f t="shared" si="2"/>
        <v>0</v>
      </c>
      <c r="I36" s="11">
        <v>1</v>
      </c>
      <c r="J36" s="20">
        <f t="shared" si="3"/>
        <v>7.4319999999999995</v>
      </c>
      <c r="K36" s="125">
        <f t="shared" si="4"/>
        <v>80</v>
      </c>
      <c r="L36" s="209">
        <v>2</v>
      </c>
      <c r="M36" s="20">
        <f t="shared" si="5"/>
        <v>14.863999999999999</v>
      </c>
      <c r="N36" s="125">
        <f t="shared" si="6"/>
        <v>160</v>
      </c>
      <c r="O36" s="209">
        <v>3</v>
      </c>
      <c r="P36" s="20">
        <f t="shared" si="7"/>
        <v>22.295999999999999</v>
      </c>
      <c r="Q36" s="125">
        <f t="shared" si="8"/>
        <v>240</v>
      </c>
    </row>
    <row r="37" spans="1:17" ht="12" customHeight="1" x14ac:dyDescent="0.2">
      <c r="A37" s="256"/>
      <c r="B37" s="37"/>
      <c r="C37" s="33"/>
      <c r="D37" s="133"/>
      <c r="E37" s="34" t="s">
        <v>113</v>
      </c>
      <c r="F37" s="54"/>
      <c r="G37" s="51">
        <f>SUM(G3:G36)</f>
        <v>342.05779999999993</v>
      </c>
      <c r="H37" s="36">
        <f>SUM(H3:H36)</f>
        <v>3682</v>
      </c>
      <c r="I37" s="35"/>
      <c r="J37" s="51">
        <f>SUM(J3:J36)</f>
        <v>827.92480000000012</v>
      </c>
      <c r="K37" s="36">
        <f>SUM(K3:K36)</f>
        <v>8912</v>
      </c>
      <c r="L37" s="35"/>
      <c r="M37" s="51">
        <f>SUM(M3:M36)</f>
        <v>1301.5290000000002</v>
      </c>
      <c r="N37" s="36">
        <f>SUM(N3:N36)</f>
        <v>14010</v>
      </c>
      <c r="O37" s="35"/>
      <c r="P37" s="51">
        <f>SUM(P3:P36)</f>
        <v>1729.0547999999997</v>
      </c>
      <c r="Q37" s="36">
        <f>SUM(Q3:Q36)</f>
        <v>18612</v>
      </c>
    </row>
    <row r="38" spans="1:17" s="50" customFormat="1" ht="12" customHeight="1" thickBot="1" x14ac:dyDescent="0.25">
      <c r="A38" s="257"/>
      <c r="B38" s="37"/>
      <c r="C38" s="38"/>
      <c r="D38" s="134"/>
      <c r="E38" s="9" t="s">
        <v>8</v>
      </c>
      <c r="F38" s="56">
        <v>0.2</v>
      </c>
      <c r="G38" s="52">
        <f>G37*F38</f>
        <v>68.411559999999994</v>
      </c>
      <c r="H38" s="36">
        <f>H37*F38</f>
        <v>736.40000000000009</v>
      </c>
      <c r="I38" s="56">
        <v>0.2</v>
      </c>
      <c r="J38" s="52">
        <f>J37*I38</f>
        <v>165.58496000000002</v>
      </c>
      <c r="K38" s="36">
        <f>K37*I38</f>
        <v>1782.4</v>
      </c>
      <c r="L38" s="56">
        <v>0.2</v>
      </c>
      <c r="M38" s="52">
        <f>M37*L38</f>
        <v>260.30580000000003</v>
      </c>
      <c r="N38" s="36">
        <f>N37*L38</f>
        <v>2802</v>
      </c>
      <c r="O38" s="56">
        <v>0.2</v>
      </c>
      <c r="P38" s="52">
        <f>P37*O38</f>
        <v>345.81095999999997</v>
      </c>
      <c r="Q38" s="36">
        <f>Q37*O38</f>
        <v>3722.4</v>
      </c>
    </row>
    <row r="39" spans="1:17" s="4" customFormat="1" ht="12" customHeight="1" thickBot="1" x14ac:dyDescent="0.25">
      <c r="A39" s="258"/>
      <c r="B39" s="142"/>
      <c r="C39" s="180"/>
      <c r="D39" s="188"/>
      <c r="E39" s="189" t="s">
        <v>114</v>
      </c>
      <c r="F39" s="190"/>
      <c r="G39" s="191">
        <f>SUM(G37:G38)</f>
        <v>410.46935999999994</v>
      </c>
      <c r="H39" s="148">
        <f>SUM(H37:H38)</f>
        <v>4418.3999999999996</v>
      </c>
      <c r="I39" s="149"/>
      <c r="J39" s="191">
        <f>SUM(J37:J38)</f>
        <v>993.50976000000014</v>
      </c>
      <c r="K39" s="148">
        <f>SUM(K37:K38)</f>
        <v>10694.4</v>
      </c>
      <c r="L39" s="149"/>
      <c r="M39" s="191">
        <f>SUM(M37:M38)</f>
        <v>1561.8348000000003</v>
      </c>
      <c r="N39" s="148">
        <f>SUM(N37:N38)</f>
        <v>16812</v>
      </c>
      <c r="O39" s="149"/>
      <c r="P39" s="191">
        <f>SUM(P37:P38)</f>
        <v>2074.8657599999997</v>
      </c>
      <c r="Q39" s="148">
        <f>SUM(Q37:Q38)</f>
        <v>22334.400000000001</v>
      </c>
    </row>
    <row r="40" spans="1:17" ht="12" customHeight="1" x14ac:dyDescent="0.2">
      <c r="A40" s="284" t="s">
        <v>158</v>
      </c>
      <c r="B40" s="227" t="s">
        <v>93</v>
      </c>
      <c r="C40" s="137">
        <f>$A$1*D40</f>
        <v>4.0132799999999991</v>
      </c>
      <c r="D40" s="132">
        <f>36*1.2</f>
        <v>43.199999999999996</v>
      </c>
      <c r="E40" s="138" t="s">
        <v>51</v>
      </c>
      <c r="F40" s="84">
        <v>1</v>
      </c>
      <c r="G40" s="83">
        <f>C40*F40</f>
        <v>4.0132799999999991</v>
      </c>
      <c r="H40" s="138">
        <f>F40*D40</f>
        <v>43.199999999999996</v>
      </c>
      <c r="I40" s="82">
        <v>2</v>
      </c>
      <c r="J40" s="83">
        <f>$C40*I40</f>
        <v>8.0265599999999981</v>
      </c>
      <c r="K40" s="202">
        <f>I40*$D40</f>
        <v>86.399999999999991</v>
      </c>
      <c r="L40" s="84">
        <v>3</v>
      </c>
      <c r="M40" s="83">
        <f>$C40*L40</f>
        <v>12.039839999999998</v>
      </c>
      <c r="N40" s="202">
        <f>L40*$D40</f>
        <v>129.6</v>
      </c>
      <c r="O40" s="82">
        <v>4</v>
      </c>
      <c r="P40" s="83">
        <f>$C40*O40</f>
        <v>16.053119999999996</v>
      </c>
      <c r="Q40" s="202">
        <f>O40*$D40</f>
        <v>172.79999999999998</v>
      </c>
    </row>
    <row r="41" spans="1:17" ht="12" customHeight="1" x14ac:dyDescent="0.2">
      <c r="A41" s="285"/>
      <c r="B41" s="128" t="s">
        <v>55</v>
      </c>
      <c r="C41" s="124">
        <f>$A$1*D41</f>
        <v>1.8579999999999999</v>
      </c>
      <c r="D41" s="109">
        <v>20</v>
      </c>
      <c r="E41" s="125" t="s">
        <v>52</v>
      </c>
      <c r="F41" s="19">
        <v>1</v>
      </c>
      <c r="G41" s="20">
        <f>$C41*F41</f>
        <v>1.8579999999999999</v>
      </c>
      <c r="H41" s="125">
        <f>F41*$D41</f>
        <v>20</v>
      </c>
      <c r="I41" s="11">
        <v>6</v>
      </c>
      <c r="J41" s="20">
        <f>$C41*I41</f>
        <v>11.148</v>
      </c>
      <c r="K41" s="125">
        <f>I41*$D41</f>
        <v>120</v>
      </c>
      <c r="L41" s="11">
        <v>9</v>
      </c>
      <c r="M41" s="20">
        <f>$C41*L41</f>
        <v>16.721999999999998</v>
      </c>
      <c r="N41" s="125">
        <f>L41*$D41</f>
        <v>180</v>
      </c>
      <c r="O41" s="11">
        <v>12</v>
      </c>
      <c r="P41" s="20">
        <f>$C41*O41</f>
        <v>22.295999999999999</v>
      </c>
      <c r="Q41" s="125">
        <f>O41*$D41</f>
        <v>240</v>
      </c>
    </row>
    <row r="42" spans="1:17" ht="12" customHeight="1" x14ac:dyDescent="0.2">
      <c r="A42" s="285"/>
      <c r="B42" s="128" t="s">
        <v>146</v>
      </c>
      <c r="C42" s="15">
        <f>$A$1*D42</f>
        <v>7.4319999999999995</v>
      </c>
      <c r="D42" s="109">
        <v>80</v>
      </c>
      <c r="E42" s="12" t="s">
        <v>5</v>
      </c>
      <c r="F42" s="211">
        <v>0</v>
      </c>
      <c r="G42" s="20">
        <f>$C42*F42</f>
        <v>0</v>
      </c>
      <c r="H42" s="125">
        <f>F42*$D42</f>
        <v>0</v>
      </c>
      <c r="I42" s="211">
        <v>1</v>
      </c>
      <c r="J42" s="20">
        <f>$C42*I42</f>
        <v>7.4319999999999995</v>
      </c>
      <c r="K42" s="125">
        <f>I42*$D42</f>
        <v>80</v>
      </c>
      <c r="L42" s="214">
        <v>2</v>
      </c>
      <c r="M42" s="20">
        <f>$C42*L42</f>
        <v>14.863999999999999</v>
      </c>
      <c r="N42" s="125">
        <f>L42*$D42</f>
        <v>160</v>
      </c>
      <c r="O42" s="214">
        <v>3</v>
      </c>
      <c r="P42" s="20">
        <f>$C42*O42</f>
        <v>22.295999999999999</v>
      </c>
      <c r="Q42" s="125">
        <f>O42*$D42</f>
        <v>240</v>
      </c>
    </row>
    <row r="43" spans="1:17" ht="12" customHeight="1" x14ac:dyDescent="0.2">
      <c r="A43" s="285"/>
      <c r="B43" s="254" t="s">
        <v>106</v>
      </c>
      <c r="C43" s="15">
        <f>$A$1*D43</f>
        <v>3.2515000000000001</v>
      </c>
      <c r="D43" s="132">
        <v>35</v>
      </c>
      <c r="E43" s="255" t="s">
        <v>157</v>
      </c>
      <c r="F43" s="84">
        <v>7</v>
      </c>
      <c r="G43" s="20">
        <f>C43*F43</f>
        <v>22.7605</v>
      </c>
      <c r="H43" s="12">
        <f>F43*D43</f>
        <v>245</v>
      </c>
      <c r="I43" s="82">
        <f>120*0.25</f>
        <v>30</v>
      </c>
      <c r="J43" s="20">
        <f>$C43*I43</f>
        <v>97.545000000000002</v>
      </c>
      <c r="K43" s="125">
        <f>I43*$D43</f>
        <v>1050</v>
      </c>
      <c r="L43" s="84">
        <v>45</v>
      </c>
      <c r="M43" s="20">
        <f>$C43*L43</f>
        <v>146.3175</v>
      </c>
      <c r="N43" s="125">
        <f>L43*$D43</f>
        <v>1575</v>
      </c>
      <c r="O43" s="82">
        <v>60</v>
      </c>
      <c r="P43" s="20">
        <f>$C43*O43</f>
        <v>195.09</v>
      </c>
      <c r="Q43" s="125">
        <f>O43*$D43</f>
        <v>2100</v>
      </c>
    </row>
    <row r="44" spans="1:17" ht="12" customHeight="1" x14ac:dyDescent="0.2">
      <c r="A44" s="285"/>
      <c r="B44" s="127" t="s">
        <v>89</v>
      </c>
      <c r="C44" s="23">
        <f>$A$1*D44</f>
        <v>2.6755199999999997</v>
      </c>
      <c r="D44" s="115">
        <f>24*1.2</f>
        <v>28.799999999999997</v>
      </c>
      <c r="E44" s="25" t="s">
        <v>50</v>
      </c>
      <c r="F44" s="24">
        <v>10</v>
      </c>
      <c r="G44" s="88">
        <f>C44*F44</f>
        <v>26.755199999999995</v>
      </c>
      <c r="H44" s="25">
        <f>F44*D44</f>
        <v>288</v>
      </c>
      <c r="I44" s="24">
        <v>18</v>
      </c>
      <c r="J44" s="88">
        <f>$C44*I44</f>
        <v>48.159359999999992</v>
      </c>
      <c r="K44" s="203">
        <f>I44*$D44</f>
        <v>518.4</v>
      </c>
      <c r="L44" s="24">
        <v>26</v>
      </c>
      <c r="M44" s="88">
        <f>$C44*L44</f>
        <v>69.563519999999997</v>
      </c>
      <c r="N44" s="203">
        <f>L44*$D44</f>
        <v>748.8</v>
      </c>
      <c r="O44" s="24">
        <v>34</v>
      </c>
      <c r="P44" s="88">
        <f>$C44*O44</f>
        <v>90.967679999999987</v>
      </c>
      <c r="Q44" s="203">
        <f>O44*$D44</f>
        <v>979.19999999999993</v>
      </c>
    </row>
    <row r="45" spans="1:17" ht="12" customHeight="1" x14ac:dyDescent="0.2">
      <c r="A45" s="286"/>
      <c r="B45" s="253" t="s">
        <v>107</v>
      </c>
      <c r="C45" s="204"/>
      <c r="D45" s="204"/>
      <c r="E45" s="204"/>
      <c r="F45" s="205"/>
      <c r="G45" s="205"/>
      <c r="H45" s="259"/>
      <c r="I45" s="206"/>
      <c r="J45" s="206"/>
      <c r="K45" s="260"/>
      <c r="L45" s="207"/>
      <c r="M45" s="205"/>
      <c r="N45" s="259"/>
      <c r="O45" s="207"/>
      <c r="P45" s="205"/>
      <c r="Q45" s="259"/>
    </row>
    <row r="46" spans="1:17" ht="12" customHeight="1" x14ac:dyDescent="0.2">
      <c r="E46" s="201" t="s">
        <v>117</v>
      </c>
      <c r="F46" s="215">
        <f>F33+F32+F31+F30+F26+F21+F20+F19+F17+F9+F8+F6+F11+F29+F42+F16</f>
        <v>16</v>
      </c>
      <c r="I46" s="215">
        <f>I33+I32+I31+I30+I26+I21+I20+I19+I17+I9+I8+I6+I11+I29+I42</f>
        <v>24</v>
      </c>
      <c r="L46" s="215">
        <f>L33+L32+L31+L30+L26+L21+L20+L19+L17+L9+L8+L6+L11+L29+L42</f>
        <v>36</v>
      </c>
      <c r="O46" s="215">
        <f>O33+O32+O31+O30+O26+O21+O20+O19+O17+O9+O8+O6+O11+O29+O42</f>
        <v>48</v>
      </c>
    </row>
  </sheetData>
  <mergeCells count="9">
    <mergeCell ref="C1:E1"/>
    <mergeCell ref="O1:Q1"/>
    <mergeCell ref="I1:K1"/>
    <mergeCell ref="L1:N1"/>
    <mergeCell ref="F1:H1"/>
    <mergeCell ref="A40:A45"/>
    <mergeCell ref="A3:A36"/>
    <mergeCell ref="A2:B2"/>
    <mergeCell ref="A1:B1"/>
  </mergeCells>
  <phoneticPr fontId="0" type="noConversion"/>
  <printOptions horizontalCentered="1"/>
  <pageMargins left="0.9" right="0.9" top="1" bottom="1" header="0.5" footer="0.25"/>
  <pageSetup orientation="portrait" r:id="rId1"/>
  <headerFooter alignWithMargins="0">
    <oddHeader>&amp;C&amp;"Arial,Bold"&amp;A</oddHeader>
  </headerFooter>
  <colBreaks count="1" manualBreakCount="1">
    <brk id="1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C3DF-0201-4AA9-9325-9DA5BF6B0880}">
  <dimension ref="A1:Q41"/>
  <sheetViews>
    <sheetView showGridLines="0" tabSelected="1" zoomScale="105" zoomScaleNormal="98" workbookViewId="0">
      <pane xSplit="5" ySplit="2" topLeftCell="F3" activePane="bottomRight" state="frozenSplit"/>
      <selection activeCell="A32" sqref="A32"/>
      <selection pane="topRight" activeCell="A32" sqref="A32"/>
      <selection pane="bottomLeft" activeCell="A32" sqref="A32"/>
      <selection pane="bottomRight" activeCell="B22" sqref="B22:E22"/>
    </sheetView>
  </sheetViews>
  <sheetFormatPr defaultRowHeight="12" customHeight="1" x14ac:dyDescent="0.2"/>
  <cols>
    <col min="1" max="1" width="2.7109375" style="1" customWidth="1"/>
    <col min="2" max="2" width="26.7109375" style="1" customWidth="1"/>
    <col min="3" max="3" width="6.7109375" style="3" customWidth="1"/>
    <col min="4" max="4" width="6.7109375" style="136" customWidth="1"/>
    <col min="5" max="5" width="14.7109375" style="1" customWidth="1"/>
    <col min="6" max="6" width="5.7109375" style="1" customWidth="1"/>
    <col min="7" max="8" width="7" style="1" customWidth="1"/>
    <col min="9" max="9" width="5.7109375" style="3" customWidth="1"/>
    <col min="10" max="10" width="7" style="1" customWidth="1"/>
    <col min="11" max="11" width="7" style="70" customWidth="1"/>
    <col min="12" max="12" width="5.7109375" style="3" customWidth="1"/>
    <col min="13" max="14" width="7" style="1" customWidth="1"/>
    <col min="15" max="15" width="5.7109375" style="3" customWidth="1"/>
    <col min="16" max="17" width="7" style="1" customWidth="1"/>
    <col min="18" max="16384" width="9.140625" style="1"/>
  </cols>
  <sheetData>
    <row r="1" spans="1:17" ht="15" customHeight="1" x14ac:dyDescent="0.2">
      <c r="A1" s="166"/>
      <c r="B1" s="167">
        <v>9.2899999999999996E-2</v>
      </c>
      <c r="C1" s="281" t="s">
        <v>0</v>
      </c>
      <c r="D1" s="282"/>
      <c r="E1" s="283"/>
      <c r="F1" s="281" t="s">
        <v>111</v>
      </c>
      <c r="G1" s="282"/>
      <c r="H1" s="283"/>
      <c r="I1" s="281" t="s">
        <v>110</v>
      </c>
      <c r="J1" s="282"/>
      <c r="K1" s="283"/>
      <c r="L1" s="279" t="s">
        <v>108</v>
      </c>
      <c r="M1" s="277"/>
      <c r="N1" s="280"/>
      <c r="O1" s="277" t="s">
        <v>109</v>
      </c>
      <c r="P1" s="277"/>
      <c r="Q1" s="278"/>
    </row>
    <row r="2" spans="1:17" s="50" customFormat="1" ht="15" customHeight="1" thickBot="1" x14ac:dyDescent="0.25">
      <c r="A2" s="168" t="s">
        <v>2</v>
      </c>
      <c r="B2" s="47"/>
      <c r="C2" s="48" t="s">
        <v>9</v>
      </c>
      <c r="D2" s="131" t="s">
        <v>10</v>
      </c>
      <c r="E2" s="49" t="s">
        <v>3</v>
      </c>
      <c r="F2" s="49" t="s">
        <v>4</v>
      </c>
      <c r="G2" s="49" t="s">
        <v>9</v>
      </c>
      <c r="H2" s="49" t="s">
        <v>10</v>
      </c>
      <c r="I2" s="49" t="s">
        <v>4</v>
      </c>
      <c r="J2" s="48" t="s">
        <v>9</v>
      </c>
      <c r="K2" s="68" t="s">
        <v>10</v>
      </c>
      <c r="L2" s="49" t="s">
        <v>4</v>
      </c>
      <c r="M2" s="48" t="s">
        <v>9</v>
      </c>
      <c r="N2" s="48" t="s">
        <v>10</v>
      </c>
      <c r="O2" s="192" t="s">
        <v>4</v>
      </c>
      <c r="P2" s="48" t="s">
        <v>9</v>
      </c>
      <c r="Q2" s="169" t="s">
        <v>10</v>
      </c>
    </row>
    <row r="3" spans="1:17" s="5" customFormat="1" ht="12" customHeight="1" x14ac:dyDescent="0.2">
      <c r="A3" s="297" t="s">
        <v>95</v>
      </c>
      <c r="B3" s="154" t="s">
        <v>122</v>
      </c>
      <c r="C3" s="155">
        <f t="shared" ref="C3:C13" si="0">$B$1*D3</f>
        <v>7.4319999999999995</v>
      </c>
      <c r="D3" s="150">
        <v>80</v>
      </c>
      <c r="E3" s="156" t="s">
        <v>57</v>
      </c>
      <c r="F3" s="153">
        <v>1</v>
      </c>
      <c r="G3" s="152">
        <f>$C3*F3</f>
        <v>7.4319999999999995</v>
      </c>
      <c r="H3" s="156">
        <f>F3*$D3</f>
        <v>80</v>
      </c>
      <c r="I3" s="151">
        <v>2</v>
      </c>
      <c r="J3" s="152">
        <f>$C3*I3</f>
        <v>14.863999999999999</v>
      </c>
      <c r="K3" s="156">
        <f>I3*$D3</f>
        <v>160</v>
      </c>
      <c r="L3" s="151">
        <v>4</v>
      </c>
      <c r="M3" s="152">
        <f>$C3*L3</f>
        <v>29.727999999999998</v>
      </c>
      <c r="N3" s="156">
        <f>L3*$D3</f>
        <v>320</v>
      </c>
      <c r="O3" s="216">
        <v>6</v>
      </c>
      <c r="P3" s="152">
        <f>$C3*O3</f>
        <v>44.591999999999999</v>
      </c>
      <c r="Q3" s="219">
        <f>O3*$D3</f>
        <v>480</v>
      </c>
    </row>
    <row r="4" spans="1:17" s="5" customFormat="1" ht="12" customHeight="1" x14ac:dyDescent="0.2">
      <c r="A4" s="298"/>
      <c r="B4" s="227" t="s">
        <v>118</v>
      </c>
      <c r="C4" s="124">
        <f t="shared" si="0"/>
        <v>5.9455999999999998</v>
      </c>
      <c r="D4" s="132">
        <v>64</v>
      </c>
      <c r="E4" s="125" t="s">
        <v>48</v>
      </c>
      <c r="F4" s="210">
        <v>1</v>
      </c>
      <c r="G4" s="20">
        <f t="shared" ref="G4:G13" si="1">$C4*F4</f>
        <v>5.9455999999999998</v>
      </c>
      <c r="H4" s="125">
        <f>F4*$D4</f>
        <v>64</v>
      </c>
      <c r="I4" s="210">
        <v>1</v>
      </c>
      <c r="J4" s="20">
        <f>$C4*I4</f>
        <v>5.9455999999999998</v>
      </c>
      <c r="K4" s="125">
        <f>I4*$D4</f>
        <v>64</v>
      </c>
      <c r="L4" s="210">
        <v>1</v>
      </c>
      <c r="M4" s="20">
        <f>$C4*L4</f>
        <v>5.9455999999999998</v>
      </c>
      <c r="N4" s="125">
        <f>L4*$D4</f>
        <v>64</v>
      </c>
      <c r="O4" s="223">
        <v>1</v>
      </c>
      <c r="P4" s="20">
        <f>$C4*O4</f>
        <v>5.9455999999999998</v>
      </c>
      <c r="Q4" s="220">
        <f>O4*$D4</f>
        <v>64</v>
      </c>
    </row>
    <row r="5" spans="1:17" s="4" customFormat="1" ht="12" customHeight="1" x14ac:dyDescent="0.2">
      <c r="A5" s="298"/>
      <c r="B5" s="128" t="s">
        <v>152</v>
      </c>
      <c r="C5" s="124">
        <f t="shared" si="0"/>
        <v>5.9455999999999998</v>
      </c>
      <c r="D5" s="109">
        <f>8*8</f>
        <v>64</v>
      </c>
      <c r="E5" s="125" t="s">
        <v>48</v>
      </c>
      <c r="F5" s="211">
        <v>1</v>
      </c>
      <c r="G5" s="20">
        <f t="shared" si="1"/>
        <v>5.9455999999999998</v>
      </c>
      <c r="H5" s="125">
        <f t="shared" ref="H5:H13" si="2">F5*$D5</f>
        <v>64</v>
      </c>
      <c r="I5" s="211">
        <v>2</v>
      </c>
      <c r="J5" s="20">
        <f t="shared" ref="J5:J13" si="3">$C5*I5</f>
        <v>11.8912</v>
      </c>
      <c r="K5" s="125">
        <f t="shared" ref="K5:K13" si="4">I5*$D5</f>
        <v>128</v>
      </c>
      <c r="L5" s="211">
        <v>3</v>
      </c>
      <c r="M5" s="20">
        <f t="shared" ref="M5:M13" si="5">$C5*L5</f>
        <v>17.8368</v>
      </c>
      <c r="N5" s="125">
        <f t="shared" ref="N5:N13" si="6">L5*$D5</f>
        <v>192</v>
      </c>
      <c r="O5" s="224">
        <v>4</v>
      </c>
      <c r="P5" s="20">
        <f t="shared" ref="P5:P13" si="7">$C5*O5</f>
        <v>23.782399999999999</v>
      </c>
      <c r="Q5" s="220">
        <f t="shared" ref="Q5:Q13" si="8">O5*$D5</f>
        <v>256</v>
      </c>
    </row>
    <row r="6" spans="1:17" s="4" customFormat="1" ht="12" customHeight="1" x14ac:dyDescent="0.2">
      <c r="A6" s="298"/>
      <c r="B6" s="128" t="s">
        <v>133</v>
      </c>
      <c r="C6" s="124">
        <f t="shared" si="0"/>
        <v>13.006</v>
      </c>
      <c r="D6" s="109">
        <v>140</v>
      </c>
      <c r="E6" s="125" t="s">
        <v>48</v>
      </c>
      <c r="F6" s="211">
        <v>0</v>
      </c>
      <c r="G6" s="20">
        <f t="shared" si="1"/>
        <v>0</v>
      </c>
      <c r="H6" s="125">
        <f t="shared" si="2"/>
        <v>0</v>
      </c>
      <c r="I6" s="211">
        <v>1</v>
      </c>
      <c r="J6" s="20">
        <f t="shared" si="3"/>
        <v>13.006</v>
      </c>
      <c r="K6" s="125">
        <f t="shared" si="4"/>
        <v>140</v>
      </c>
      <c r="L6" s="211">
        <v>2</v>
      </c>
      <c r="M6" s="20">
        <f t="shared" si="5"/>
        <v>26.012</v>
      </c>
      <c r="N6" s="125">
        <f t="shared" si="6"/>
        <v>280</v>
      </c>
      <c r="O6" s="224">
        <v>3</v>
      </c>
      <c r="P6" s="20">
        <f t="shared" si="7"/>
        <v>39.018000000000001</v>
      </c>
      <c r="Q6" s="220">
        <f t="shared" si="8"/>
        <v>420</v>
      </c>
    </row>
    <row r="7" spans="1:17" s="4" customFormat="1" ht="12" customHeight="1" x14ac:dyDescent="0.2">
      <c r="A7" s="298"/>
      <c r="B7" s="128" t="s">
        <v>32</v>
      </c>
      <c r="C7" s="124">
        <f t="shared" si="0"/>
        <v>13.006</v>
      </c>
      <c r="D7" s="109">
        <v>140</v>
      </c>
      <c r="E7" s="125" t="s">
        <v>5</v>
      </c>
      <c r="F7" s="211">
        <v>2</v>
      </c>
      <c r="G7" s="20">
        <f t="shared" si="1"/>
        <v>26.012</v>
      </c>
      <c r="H7" s="125">
        <f t="shared" si="2"/>
        <v>280</v>
      </c>
      <c r="I7" s="211">
        <v>10</v>
      </c>
      <c r="J7" s="20">
        <f t="shared" si="3"/>
        <v>130.06</v>
      </c>
      <c r="K7" s="125">
        <f t="shared" si="4"/>
        <v>1400</v>
      </c>
      <c r="L7" s="211">
        <v>16</v>
      </c>
      <c r="M7" s="20">
        <f t="shared" si="5"/>
        <v>208.096</v>
      </c>
      <c r="N7" s="125">
        <f t="shared" si="6"/>
        <v>2240</v>
      </c>
      <c r="O7" s="224">
        <v>20</v>
      </c>
      <c r="P7" s="20">
        <f t="shared" si="7"/>
        <v>260.12</v>
      </c>
      <c r="Q7" s="220">
        <f t="shared" si="8"/>
        <v>2800</v>
      </c>
    </row>
    <row r="8" spans="1:17" s="4" customFormat="1" ht="12" customHeight="1" x14ac:dyDescent="0.2">
      <c r="A8" s="298"/>
      <c r="B8" s="129" t="s">
        <v>43</v>
      </c>
      <c r="C8" s="124">
        <f t="shared" si="0"/>
        <v>1.6721999999999999</v>
      </c>
      <c r="D8" s="109">
        <v>18</v>
      </c>
      <c r="E8" s="125" t="s">
        <v>49</v>
      </c>
      <c r="F8" s="11">
        <v>1</v>
      </c>
      <c r="G8" s="20">
        <f t="shared" si="1"/>
        <v>1.6721999999999999</v>
      </c>
      <c r="H8" s="125">
        <f t="shared" si="2"/>
        <v>18</v>
      </c>
      <c r="I8" s="11">
        <v>2</v>
      </c>
      <c r="J8" s="20">
        <f t="shared" si="3"/>
        <v>3.3443999999999998</v>
      </c>
      <c r="K8" s="125">
        <f t="shared" si="4"/>
        <v>36</v>
      </c>
      <c r="L8" s="11">
        <v>3</v>
      </c>
      <c r="M8" s="20">
        <f t="shared" si="5"/>
        <v>5.0165999999999995</v>
      </c>
      <c r="N8" s="125">
        <f t="shared" si="6"/>
        <v>54</v>
      </c>
      <c r="O8" s="193">
        <v>6</v>
      </c>
      <c r="P8" s="20">
        <f t="shared" si="7"/>
        <v>10.033199999999999</v>
      </c>
      <c r="Q8" s="220">
        <f t="shared" si="8"/>
        <v>108</v>
      </c>
    </row>
    <row r="9" spans="1:17" s="4" customFormat="1" ht="12" customHeight="1" x14ac:dyDescent="0.2">
      <c r="A9" s="298"/>
      <c r="B9" s="129" t="s">
        <v>130</v>
      </c>
      <c r="C9" s="124">
        <f t="shared" si="0"/>
        <v>22.295999999999999</v>
      </c>
      <c r="D9" s="109">
        <v>240</v>
      </c>
      <c r="E9" s="128" t="s">
        <v>68</v>
      </c>
      <c r="F9" s="11">
        <v>0</v>
      </c>
      <c r="G9" s="20">
        <f t="shared" si="1"/>
        <v>0</v>
      </c>
      <c r="H9" s="125">
        <f t="shared" si="2"/>
        <v>0</v>
      </c>
      <c r="I9" s="19">
        <v>1</v>
      </c>
      <c r="J9" s="20">
        <f t="shared" si="3"/>
        <v>22.295999999999999</v>
      </c>
      <c r="K9" s="125">
        <f t="shared" si="4"/>
        <v>240</v>
      </c>
      <c r="L9" s="19">
        <v>1</v>
      </c>
      <c r="M9" s="20">
        <f t="shared" si="5"/>
        <v>22.295999999999999</v>
      </c>
      <c r="N9" s="125">
        <f t="shared" si="6"/>
        <v>240</v>
      </c>
      <c r="O9" s="194">
        <v>2</v>
      </c>
      <c r="P9" s="20">
        <f t="shared" si="7"/>
        <v>44.591999999999999</v>
      </c>
      <c r="Q9" s="220">
        <f t="shared" si="8"/>
        <v>480</v>
      </c>
    </row>
    <row r="10" spans="1:17" s="4" customFormat="1" ht="12" customHeight="1" x14ac:dyDescent="0.2">
      <c r="A10" s="298"/>
      <c r="B10" s="129" t="s">
        <v>29</v>
      </c>
      <c r="C10" s="124">
        <f t="shared" si="0"/>
        <v>7.4319999999999995</v>
      </c>
      <c r="D10" s="109">
        <v>80</v>
      </c>
      <c r="E10" s="125" t="s">
        <v>49</v>
      </c>
      <c r="F10" s="11">
        <v>0</v>
      </c>
      <c r="G10" s="20">
        <f t="shared" si="1"/>
        <v>0</v>
      </c>
      <c r="H10" s="125">
        <f t="shared" si="2"/>
        <v>0</v>
      </c>
      <c r="I10" s="11">
        <v>0</v>
      </c>
      <c r="J10" s="20">
        <f t="shared" si="3"/>
        <v>0</v>
      </c>
      <c r="K10" s="125">
        <f t="shared" si="4"/>
        <v>0</v>
      </c>
      <c r="L10" s="11">
        <v>1</v>
      </c>
      <c r="M10" s="20">
        <f t="shared" si="5"/>
        <v>7.4319999999999995</v>
      </c>
      <c r="N10" s="125">
        <f t="shared" si="6"/>
        <v>80</v>
      </c>
      <c r="O10" s="193">
        <v>2</v>
      </c>
      <c r="P10" s="20">
        <f t="shared" si="7"/>
        <v>14.863999999999999</v>
      </c>
      <c r="Q10" s="220">
        <f t="shared" si="8"/>
        <v>160</v>
      </c>
    </row>
    <row r="11" spans="1:17" s="4" customFormat="1" ht="12" customHeight="1" x14ac:dyDescent="0.2">
      <c r="A11" s="298"/>
      <c r="B11" s="128" t="s">
        <v>69</v>
      </c>
      <c r="C11" s="124">
        <f t="shared" si="0"/>
        <v>13.006</v>
      </c>
      <c r="D11" s="109">
        <v>140</v>
      </c>
      <c r="E11" s="125" t="s">
        <v>5</v>
      </c>
      <c r="F11" s="211">
        <v>1</v>
      </c>
      <c r="G11" s="20">
        <f t="shared" si="1"/>
        <v>13.006</v>
      </c>
      <c r="H11" s="125">
        <f t="shared" si="2"/>
        <v>140</v>
      </c>
      <c r="I11" s="211">
        <v>1</v>
      </c>
      <c r="J11" s="20">
        <f t="shared" si="3"/>
        <v>13.006</v>
      </c>
      <c r="K11" s="125">
        <f t="shared" si="4"/>
        <v>140</v>
      </c>
      <c r="L11" s="211">
        <v>2</v>
      </c>
      <c r="M11" s="20">
        <f t="shared" si="5"/>
        <v>26.012</v>
      </c>
      <c r="N11" s="125">
        <f t="shared" si="6"/>
        <v>280</v>
      </c>
      <c r="O11" s="224">
        <v>4</v>
      </c>
      <c r="P11" s="20">
        <f t="shared" si="7"/>
        <v>52.024000000000001</v>
      </c>
      <c r="Q11" s="220">
        <f t="shared" si="8"/>
        <v>560</v>
      </c>
    </row>
    <row r="12" spans="1:17" s="4" customFormat="1" ht="12" customHeight="1" x14ac:dyDescent="0.2">
      <c r="A12" s="298"/>
      <c r="B12" s="128" t="s">
        <v>89</v>
      </c>
      <c r="C12" s="124">
        <f t="shared" si="0"/>
        <v>2.2296</v>
      </c>
      <c r="D12" s="109">
        <v>24</v>
      </c>
      <c r="E12" s="125" t="s">
        <v>50</v>
      </c>
      <c r="F12" s="11">
        <v>10</v>
      </c>
      <c r="G12" s="20">
        <f t="shared" si="1"/>
        <v>22.295999999999999</v>
      </c>
      <c r="H12" s="125">
        <f t="shared" si="2"/>
        <v>240</v>
      </c>
      <c r="I12" s="11">
        <v>14</v>
      </c>
      <c r="J12" s="20">
        <f t="shared" si="3"/>
        <v>31.214400000000001</v>
      </c>
      <c r="K12" s="125">
        <f t="shared" si="4"/>
        <v>336</v>
      </c>
      <c r="L12" s="11">
        <v>18</v>
      </c>
      <c r="M12" s="20">
        <f t="shared" si="5"/>
        <v>40.132800000000003</v>
      </c>
      <c r="N12" s="125">
        <f t="shared" si="6"/>
        <v>432</v>
      </c>
      <c r="O12" s="193">
        <v>24</v>
      </c>
      <c r="P12" s="20">
        <f t="shared" si="7"/>
        <v>53.510400000000004</v>
      </c>
      <c r="Q12" s="220">
        <f t="shared" si="8"/>
        <v>576</v>
      </c>
    </row>
    <row r="13" spans="1:17" s="4" customFormat="1" ht="12" customHeight="1" x14ac:dyDescent="0.2">
      <c r="A13" s="301"/>
      <c r="B13" s="127" t="s">
        <v>87</v>
      </c>
      <c r="C13" s="139">
        <f t="shared" si="0"/>
        <v>5.9455999999999998</v>
      </c>
      <c r="D13" s="115">
        <f>8*8</f>
        <v>64</v>
      </c>
      <c r="E13" s="126" t="s">
        <v>48</v>
      </c>
      <c r="F13" s="213">
        <v>0</v>
      </c>
      <c r="G13" s="88">
        <f t="shared" si="1"/>
        <v>0</v>
      </c>
      <c r="H13" s="126">
        <f t="shared" si="2"/>
        <v>0</v>
      </c>
      <c r="I13" s="213">
        <v>1</v>
      </c>
      <c r="J13" s="88">
        <f t="shared" si="3"/>
        <v>5.9455999999999998</v>
      </c>
      <c r="K13" s="126">
        <f t="shared" si="4"/>
        <v>64</v>
      </c>
      <c r="L13" s="213">
        <v>1</v>
      </c>
      <c r="M13" s="88">
        <f t="shared" si="5"/>
        <v>5.9455999999999998</v>
      </c>
      <c r="N13" s="126">
        <f t="shared" si="6"/>
        <v>64</v>
      </c>
      <c r="O13" s="226">
        <v>2</v>
      </c>
      <c r="P13" s="88">
        <f t="shared" si="7"/>
        <v>11.8912</v>
      </c>
      <c r="Q13" s="230">
        <f t="shared" si="8"/>
        <v>128</v>
      </c>
    </row>
    <row r="14" spans="1:17" ht="12" customHeight="1" x14ac:dyDescent="0.2">
      <c r="A14" s="170"/>
      <c r="B14" s="32"/>
      <c r="C14" s="33"/>
      <c r="D14" s="133"/>
      <c r="E14" s="34" t="s">
        <v>97</v>
      </c>
      <c r="F14" s="54"/>
      <c r="G14" s="36">
        <f>SUM(G3:G13)</f>
        <v>82.309399999999997</v>
      </c>
      <c r="H14" s="36">
        <f>SUM(H3:H13)</f>
        <v>886</v>
      </c>
      <c r="I14" s="54"/>
      <c r="J14" s="36">
        <f>SUM(J3:J13)</f>
        <v>251.57320000000001</v>
      </c>
      <c r="K14" s="36">
        <f>SUM(K3:K13)</f>
        <v>2708</v>
      </c>
      <c r="L14" s="54"/>
      <c r="M14" s="36">
        <f>SUM(M3:M13)</f>
        <v>394.45339999999999</v>
      </c>
      <c r="N14" s="36">
        <f>SUM(N3:N13)</f>
        <v>4246</v>
      </c>
      <c r="O14" s="217"/>
      <c r="P14" s="36">
        <f>SUM(P3:P13)</f>
        <v>560.37279999999998</v>
      </c>
      <c r="Q14" s="171">
        <f>SUM(Q3:Q13)</f>
        <v>6032</v>
      </c>
    </row>
    <row r="15" spans="1:17" s="50" customFormat="1" ht="12" customHeight="1" thickBot="1" x14ac:dyDescent="0.25">
      <c r="A15" s="172"/>
      <c r="B15" s="37"/>
      <c r="C15" s="38"/>
      <c r="D15" s="134"/>
      <c r="E15" s="9" t="s">
        <v>8</v>
      </c>
      <c r="F15" s="56">
        <v>0.2</v>
      </c>
      <c r="G15" s="52">
        <f>G14*F15</f>
        <v>16.461880000000001</v>
      </c>
      <c r="H15" s="36">
        <f>H14*F15</f>
        <v>177.20000000000002</v>
      </c>
      <c r="I15" s="56">
        <v>0.2</v>
      </c>
      <c r="J15" s="52">
        <f>J14*I15</f>
        <v>50.314640000000004</v>
      </c>
      <c r="K15" s="36">
        <f>K14*I15</f>
        <v>541.6</v>
      </c>
      <c r="L15" s="56">
        <v>0.2</v>
      </c>
      <c r="M15" s="52">
        <f>M14*L15</f>
        <v>78.890680000000003</v>
      </c>
      <c r="N15" s="36">
        <f>N14*L15</f>
        <v>849.2</v>
      </c>
      <c r="O15" s="199">
        <v>0.2</v>
      </c>
      <c r="P15" s="52">
        <f>P14*O15</f>
        <v>112.07456000000001</v>
      </c>
      <c r="Q15" s="171">
        <f>Q14*O15</f>
        <v>1206.4000000000001</v>
      </c>
    </row>
    <row r="16" spans="1:17" s="4" customFormat="1" ht="12" customHeight="1" thickBot="1" x14ac:dyDescent="0.25">
      <c r="A16" s="173"/>
      <c r="B16" s="142"/>
      <c r="C16" s="143"/>
      <c r="D16" s="144"/>
      <c r="E16" s="145" t="s">
        <v>98</v>
      </c>
      <c r="F16" s="146"/>
      <c r="G16" s="147">
        <f>SUM(G14:G15)</f>
        <v>98.77127999999999</v>
      </c>
      <c r="H16" s="148">
        <f>SUM(H14:H15)</f>
        <v>1063.2</v>
      </c>
      <c r="I16" s="146"/>
      <c r="J16" s="147">
        <f>SUM(J14:J15)</f>
        <v>301.88784000000004</v>
      </c>
      <c r="K16" s="148">
        <f>SUM(K14:K15)</f>
        <v>3249.6</v>
      </c>
      <c r="L16" s="146"/>
      <c r="M16" s="147">
        <f>SUM(M14:M15)</f>
        <v>473.34407999999996</v>
      </c>
      <c r="N16" s="148">
        <f>SUM(N14:N15)</f>
        <v>5095.2</v>
      </c>
      <c r="O16" s="218"/>
      <c r="P16" s="147">
        <f>SUM(P14:P15)</f>
        <v>672.44736</v>
      </c>
      <c r="Q16" s="174">
        <f>SUM(Q14:Q15)</f>
        <v>7238.4</v>
      </c>
    </row>
    <row r="17" spans="1:17" s="4" customFormat="1" ht="12" customHeight="1" thickBot="1" x14ac:dyDescent="0.25">
      <c r="A17" s="291"/>
      <c r="B17" s="291"/>
      <c r="C17" s="291"/>
      <c r="D17" s="291"/>
      <c r="E17" s="291"/>
      <c r="F17" s="291"/>
      <c r="G17" s="291"/>
      <c r="H17" s="291"/>
      <c r="I17" s="291"/>
      <c r="J17" s="291"/>
      <c r="K17" s="291"/>
      <c r="L17" s="291"/>
      <c r="M17" s="291"/>
      <c r="N17" s="291"/>
      <c r="O17" s="291"/>
      <c r="P17" s="291"/>
      <c r="Q17" s="291"/>
    </row>
    <row r="18" spans="1:17" s="4" customFormat="1" ht="12" customHeight="1" thickBot="1" x14ac:dyDescent="0.25">
      <c r="A18" s="292" t="s">
        <v>115</v>
      </c>
      <c r="B18" s="293"/>
      <c r="C18" s="293"/>
      <c r="D18" s="293"/>
      <c r="E18" s="293"/>
      <c r="F18" s="165"/>
      <c r="G18" s="160">
        <f>G16+'Navy + MC Unified Components'!F25</f>
        <v>336.22368</v>
      </c>
      <c r="H18" s="160">
        <f>H16+'Navy + MC Unified Components'!G25</f>
        <v>3619.2</v>
      </c>
      <c r="I18" s="161"/>
      <c r="J18" s="160">
        <f>J16+'Navy + MC Unified Components'!I25</f>
        <v>707.22911999999997</v>
      </c>
      <c r="K18" s="163">
        <f>K16+'Navy + MC Unified Components'!J25</f>
        <v>7612.7999999999993</v>
      </c>
      <c r="L18" s="161"/>
      <c r="M18" s="160">
        <f>M16+'Navy + MC Unified Components'!L25</f>
        <v>1228.5095999999999</v>
      </c>
      <c r="N18" s="163">
        <f>N16+'Navy + MC Unified Components'!M25</f>
        <v>13224</v>
      </c>
      <c r="O18" s="161"/>
      <c r="P18" s="160">
        <f>P16+'Navy + MC Unified Components'!O25</f>
        <v>1861.4930399999998</v>
      </c>
      <c r="Q18" s="163">
        <f>Q16+'Navy + MC Unified Components'!P25</f>
        <v>20037.599999999999</v>
      </c>
    </row>
    <row r="19" spans="1:17" s="4" customFormat="1" ht="12" customHeight="1" thickBot="1" x14ac:dyDescent="0.25">
      <c r="A19" s="291"/>
      <c r="B19" s="291"/>
      <c r="C19" s="291"/>
      <c r="D19" s="291"/>
      <c r="E19" s="291"/>
      <c r="F19" s="291"/>
      <c r="G19" s="291"/>
      <c r="H19" s="291"/>
      <c r="I19" s="291"/>
      <c r="J19" s="291"/>
      <c r="K19" s="291"/>
      <c r="L19" s="291"/>
      <c r="M19" s="291"/>
      <c r="N19" s="291"/>
      <c r="O19" s="291"/>
      <c r="P19" s="291"/>
      <c r="Q19" s="291"/>
    </row>
    <row r="20" spans="1:17" s="4" customFormat="1" ht="12" customHeight="1" x14ac:dyDescent="0.2">
      <c r="A20" s="297" t="s">
        <v>96</v>
      </c>
      <c r="B20" s="164" t="s">
        <v>19</v>
      </c>
      <c r="C20" s="155">
        <f>$B$1*D20</f>
        <v>4.0132799999999991</v>
      </c>
      <c r="D20" s="150">
        <f>36*1.2</f>
        <v>43.199999999999996</v>
      </c>
      <c r="E20" s="156" t="s">
        <v>51</v>
      </c>
      <c r="F20" s="153">
        <v>1</v>
      </c>
      <c r="G20" s="152">
        <f>$C20*F20</f>
        <v>4.0132799999999991</v>
      </c>
      <c r="H20" s="156">
        <f>F20*$D20</f>
        <v>43.199999999999996</v>
      </c>
      <c r="I20" s="151">
        <v>1</v>
      </c>
      <c r="J20" s="152">
        <f>$C20*I20</f>
        <v>4.0132799999999991</v>
      </c>
      <c r="K20" s="156">
        <f>I20*$D20</f>
        <v>43.199999999999996</v>
      </c>
      <c r="L20" s="151">
        <v>2</v>
      </c>
      <c r="M20" s="152">
        <f>$C20*L20</f>
        <v>8.0265599999999981</v>
      </c>
      <c r="N20" s="156">
        <f>L20*$D20</f>
        <v>86.399999999999991</v>
      </c>
      <c r="O20" s="151">
        <v>2</v>
      </c>
      <c r="P20" s="152">
        <f>$C20*O20</f>
        <v>8.0265599999999981</v>
      </c>
      <c r="Q20" s="219">
        <f>O20*$D20</f>
        <v>86.399999999999991</v>
      </c>
    </row>
    <row r="21" spans="1:17" s="4" customFormat="1" ht="12" customHeight="1" x14ac:dyDescent="0.2">
      <c r="A21" s="298"/>
      <c r="B21" s="128" t="s">
        <v>153</v>
      </c>
      <c r="C21" s="124">
        <f>$B$1*D21</f>
        <v>8.9184000000000001</v>
      </c>
      <c r="D21" s="109">
        <f>80*1.2</f>
        <v>96</v>
      </c>
      <c r="E21" s="125" t="s">
        <v>5</v>
      </c>
      <c r="F21" s="211">
        <v>1</v>
      </c>
      <c r="G21" s="20">
        <f>$C21*F21</f>
        <v>8.9184000000000001</v>
      </c>
      <c r="H21" s="125">
        <f>F21*$D21</f>
        <v>96</v>
      </c>
      <c r="I21" s="211">
        <v>1</v>
      </c>
      <c r="J21" s="20">
        <f>$C21*I21</f>
        <v>8.9184000000000001</v>
      </c>
      <c r="K21" s="125">
        <f>I21*$D21</f>
        <v>96</v>
      </c>
      <c r="L21" s="211">
        <v>1</v>
      </c>
      <c r="M21" s="20">
        <f>$C21*L21</f>
        <v>8.9184000000000001</v>
      </c>
      <c r="N21" s="125">
        <f>L21*$D21</f>
        <v>96</v>
      </c>
      <c r="O21" s="211">
        <v>2</v>
      </c>
      <c r="P21" s="20">
        <f>$C21*O21</f>
        <v>17.8368</v>
      </c>
      <c r="Q21" s="220">
        <f>O21*$D21</f>
        <v>192</v>
      </c>
    </row>
    <row r="22" spans="1:17" s="4" customFormat="1" ht="12" customHeight="1" x14ac:dyDescent="0.2">
      <c r="A22" s="298"/>
      <c r="B22" s="127" t="s">
        <v>163</v>
      </c>
      <c r="C22" s="139">
        <f>$B$1*D22</f>
        <v>6.6887999999999996</v>
      </c>
      <c r="D22" s="115">
        <f>60*1.2</f>
        <v>72</v>
      </c>
      <c r="E22" s="126" t="s">
        <v>164</v>
      </c>
      <c r="F22" s="99">
        <v>1</v>
      </c>
      <c r="G22" s="88">
        <f>$C22*F22</f>
        <v>6.6887999999999996</v>
      </c>
      <c r="H22" s="126">
        <f>F22*$D22</f>
        <v>72</v>
      </c>
      <c r="I22" s="99">
        <v>1</v>
      </c>
      <c r="J22" s="88">
        <f>$C22*I22</f>
        <v>6.6887999999999996</v>
      </c>
      <c r="K22" s="126">
        <f>I22*$D22</f>
        <v>72</v>
      </c>
      <c r="L22" s="99">
        <v>2</v>
      </c>
      <c r="M22" s="88">
        <f>$C22*L22</f>
        <v>13.377599999999999</v>
      </c>
      <c r="N22" s="126">
        <f>L22*$D22</f>
        <v>144</v>
      </c>
      <c r="O22" s="99">
        <v>3</v>
      </c>
      <c r="P22" s="88">
        <f>$C22*O22</f>
        <v>20.066399999999998</v>
      </c>
      <c r="Q22" s="230">
        <f>O22*$D22</f>
        <v>216</v>
      </c>
    </row>
    <row r="23" spans="1:17" s="4" customFormat="1" ht="12" customHeight="1" thickBot="1" x14ac:dyDescent="0.25">
      <c r="A23" s="299"/>
      <c r="B23" s="294" t="s">
        <v>107</v>
      </c>
      <c r="C23" s="295"/>
      <c r="D23" s="295"/>
      <c r="E23" s="295"/>
      <c r="F23" s="295"/>
      <c r="G23" s="295"/>
      <c r="H23" s="296"/>
      <c r="I23" s="175"/>
      <c r="J23" s="175"/>
      <c r="K23" s="175"/>
      <c r="L23" s="175"/>
      <c r="M23" s="175"/>
      <c r="N23" s="176"/>
      <c r="O23" s="175"/>
      <c r="P23" s="175"/>
      <c r="Q23" s="176"/>
    </row>
    <row r="24" spans="1:17" ht="12" customHeight="1" thickBot="1" x14ac:dyDescent="0.25">
      <c r="A24" s="300"/>
      <c r="B24" s="300"/>
      <c r="C24" s="300"/>
      <c r="D24" s="300"/>
      <c r="E24" s="300"/>
      <c r="F24" s="300"/>
      <c r="G24" s="300"/>
      <c r="H24" s="300"/>
      <c r="I24" s="300"/>
      <c r="J24" s="300"/>
      <c r="K24" s="300"/>
      <c r="L24" s="300"/>
      <c r="M24" s="300"/>
      <c r="N24" s="300"/>
      <c r="O24" s="300"/>
      <c r="P24" s="300"/>
      <c r="Q24" s="300"/>
    </row>
    <row r="25" spans="1:17" s="4" customFormat="1" ht="12" customHeight="1" thickBot="1" x14ac:dyDescent="0.25">
      <c r="A25" s="292" t="s">
        <v>116</v>
      </c>
      <c r="B25" s="293"/>
      <c r="C25" s="293"/>
      <c r="D25" s="293"/>
      <c r="E25" s="293"/>
      <c r="F25" s="165"/>
      <c r="G25" s="162"/>
      <c r="H25" s="160"/>
      <c r="I25" s="161"/>
      <c r="J25" s="162"/>
      <c r="K25" s="160"/>
      <c r="L25" s="161"/>
      <c r="M25" s="162"/>
      <c r="N25" s="163"/>
      <c r="O25" s="161"/>
      <c r="P25" s="162"/>
      <c r="Q25" s="163"/>
    </row>
    <row r="26" spans="1:17" s="4" customFormat="1" ht="12" customHeight="1" x14ac:dyDescent="0.2">
      <c r="A26" s="71"/>
      <c r="B26" s="10"/>
      <c r="C26" s="42"/>
      <c r="D26" s="65"/>
      <c r="E26" s="43"/>
      <c r="F26" s="43"/>
      <c r="G26" s="43"/>
      <c r="H26" s="43"/>
      <c r="I26" s="42"/>
      <c r="J26" s="44"/>
      <c r="K26" s="45"/>
      <c r="L26" s="42"/>
      <c r="M26" s="44"/>
      <c r="N26" s="45"/>
      <c r="O26" s="42"/>
      <c r="P26" s="44"/>
      <c r="Q26" s="45"/>
    </row>
    <row r="27" spans="1:17" s="4" customFormat="1" ht="12" customHeight="1" x14ac:dyDescent="0.2">
      <c r="A27" s="108" t="s">
        <v>121</v>
      </c>
      <c r="B27" s="10"/>
      <c r="C27" s="42"/>
      <c r="D27" s="65"/>
      <c r="E27" s="43"/>
      <c r="F27" s="43"/>
      <c r="G27" s="43"/>
      <c r="H27" s="43"/>
      <c r="I27" s="42"/>
      <c r="J27" s="44"/>
      <c r="K27" s="45"/>
      <c r="L27" s="42"/>
      <c r="M27" s="44"/>
      <c r="N27" s="45"/>
      <c r="O27" s="42"/>
      <c r="P27" s="44"/>
      <c r="Q27" s="45"/>
    </row>
    <row r="28" spans="1:17" s="4" customFormat="1" ht="12" customHeight="1" x14ac:dyDescent="0.2">
      <c r="A28" s="71"/>
      <c r="D28" s="10"/>
    </row>
    <row r="29" spans="1:17" s="4" customFormat="1" ht="12" customHeight="1" x14ac:dyDescent="0.2">
      <c r="A29" s="71"/>
      <c r="D29" s="10"/>
      <c r="E29" s="201" t="s">
        <v>117</v>
      </c>
      <c r="F29" s="228">
        <f>SUM(F21,F13,F11,F7,F6,F5,F4)</f>
        <v>6</v>
      </c>
      <c r="G29" s="229"/>
      <c r="H29" s="229"/>
      <c r="I29" s="228">
        <f>SUM(I21,I13,I11,I7,I6,I5,I4)</f>
        <v>17</v>
      </c>
      <c r="J29" s="229"/>
      <c r="K29" s="229"/>
      <c r="L29" s="228">
        <f>SUM(L21,L13,L11,L7,L6,L5,L4)</f>
        <v>26</v>
      </c>
      <c r="M29" s="229"/>
      <c r="N29" s="229"/>
      <c r="O29" s="228">
        <f>SUM(O21,O13,O11,O7,O6,O5,O4)</f>
        <v>36</v>
      </c>
    </row>
    <row r="30" spans="1:17" ht="12" customHeight="1" x14ac:dyDescent="0.2">
      <c r="B30" s="4"/>
      <c r="C30" s="4"/>
      <c r="D30" s="10"/>
      <c r="E30" s="4"/>
      <c r="F30" s="4"/>
      <c r="G30" s="4"/>
      <c r="H30" s="4"/>
      <c r="I30" s="4"/>
      <c r="J30" s="4"/>
      <c r="K30" s="4"/>
      <c r="L30" s="4"/>
      <c r="M30" s="4"/>
      <c r="N30" s="4"/>
      <c r="O30" s="4"/>
      <c r="P30" s="4"/>
      <c r="Q30" s="4"/>
    </row>
    <row r="31" spans="1:17" ht="12" customHeight="1" x14ac:dyDescent="0.2">
      <c r="C31" s="1"/>
      <c r="D31" s="135"/>
      <c r="I31" s="1"/>
      <c r="K31" s="1"/>
      <c r="L31" s="1"/>
      <c r="O31" s="1"/>
    </row>
    <row r="32" spans="1:17" ht="12" customHeight="1" x14ac:dyDescent="0.2">
      <c r="C32" s="1"/>
      <c r="D32" s="135"/>
      <c r="I32" s="1"/>
      <c r="K32" s="1"/>
      <c r="L32" s="1"/>
      <c r="O32" s="1"/>
    </row>
    <row r="33" spans="2:17" ht="12" customHeight="1" x14ac:dyDescent="0.2">
      <c r="C33" s="1"/>
      <c r="D33" s="135"/>
      <c r="I33" s="1"/>
      <c r="K33" s="1"/>
      <c r="L33" s="1"/>
      <c r="O33" s="1"/>
    </row>
    <row r="34" spans="2:17" ht="12" customHeight="1" x14ac:dyDescent="0.2">
      <c r="C34" s="1"/>
      <c r="D34" s="135"/>
      <c r="I34" s="1"/>
      <c r="K34" s="1"/>
      <c r="L34" s="1"/>
      <c r="O34" s="1"/>
    </row>
    <row r="35" spans="2:17" ht="12" customHeight="1" x14ac:dyDescent="0.2">
      <c r="C35" s="1"/>
      <c r="D35" s="135"/>
      <c r="H35" s="70"/>
      <c r="I35" s="1"/>
      <c r="K35" s="1"/>
      <c r="L35" s="1"/>
      <c r="O35" s="1"/>
    </row>
    <row r="36" spans="2:17" ht="12" customHeight="1" x14ac:dyDescent="0.2">
      <c r="C36" s="1"/>
      <c r="D36" s="135"/>
      <c r="I36" s="1"/>
      <c r="K36" s="1"/>
      <c r="L36" s="1"/>
      <c r="O36" s="1"/>
    </row>
    <row r="37" spans="2:17" ht="12" customHeight="1" x14ac:dyDescent="0.2">
      <c r="C37" s="1"/>
      <c r="D37" s="135"/>
      <c r="I37" s="1"/>
      <c r="K37" s="1"/>
      <c r="L37" s="1"/>
      <c r="O37" s="1"/>
    </row>
    <row r="38" spans="2:17" ht="12" customHeight="1" x14ac:dyDescent="0.2">
      <c r="B38" s="72"/>
      <c r="C38" s="73"/>
      <c r="D38" s="65"/>
      <c r="E38" s="10"/>
      <c r="F38" s="42"/>
      <c r="G38" s="74"/>
      <c r="H38" s="10"/>
      <c r="I38" s="42"/>
      <c r="J38" s="74"/>
      <c r="K38" s="75"/>
      <c r="L38" s="42"/>
      <c r="M38" s="74"/>
      <c r="N38" s="75"/>
      <c r="O38" s="42"/>
      <c r="P38" s="74"/>
      <c r="Q38" s="75"/>
    </row>
    <row r="39" spans="2:17" ht="12" customHeight="1" x14ac:dyDescent="0.2">
      <c r="B39" s="72"/>
      <c r="C39" s="73"/>
      <c r="D39" s="65"/>
      <c r="E39" s="10"/>
      <c r="F39" s="42"/>
      <c r="G39" s="74"/>
      <c r="H39" s="10"/>
      <c r="I39" s="42"/>
      <c r="J39" s="74"/>
      <c r="K39" s="75"/>
      <c r="L39" s="42"/>
      <c r="M39" s="74"/>
      <c r="N39" s="75"/>
      <c r="O39" s="42"/>
      <c r="P39" s="74"/>
      <c r="Q39" s="75"/>
    </row>
    <row r="40" spans="2:17" ht="12" customHeight="1" x14ac:dyDescent="0.2">
      <c r="B40" s="72"/>
      <c r="C40" s="73"/>
      <c r="D40" s="65"/>
      <c r="E40" s="10"/>
      <c r="F40" s="42"/>
      <c r="G40" s="74"/>
      <c r="H40" s="10"/>
      <c r="I40" s="42"/>
      <c r="J40" s="74"/>
      <c r="K40" s="75"/>
      <c r="L40" s="42"/>
      <c r="M40" s="74"/>
      <c r="N40" s="75"/>
      <c r="O40" s="42"/>
      <c r="P40" s="74"/>
      <c r="Q40" s="75"/>
    </row>
    <row r="41" spans="2:17" ht="12" customHeight="1" x14ac:dyDescent="0.2">
      <c r="B41" s="72"/>
      <c r="C41" s="73"/>
      <c r="D41" s="65"/>
      <c r="E41" s="10"/>
      <c r="F41" s="42"/>
      <c r="G41" s="74"/>
      <c r="H41" s="10"/>
      <c r="I41" s="42"/>
      <c r="J41" s="74"/>
      <c r="K41" s="75"/>
      <c r="L41" s="42"/>
      <c r="M41" s="74"/>
      <c r="N41" s="75"/>
      <c r="O41" s="42"/>
      <c r="P41" s="74"/>
      <c r="Q41" s="75"/>
    </row>
  </sheetData>
  <mergeCells count="23">
    <mergeCell ref="A3:A13"/>
    <mergeCell ref="A18:E18"/>
    <mergeCell ref="F1:H1"/>
    <mergeCell ref="C1:E1"/>
    <mergeCell ref="I1:K1"/>
    <mergeCell ref="A17:H17"/>
    <mergeCell ref="O24:Q24"/>
    <mergeCell ref="I17:K17"/>
    <mergeCell ref="O19:Q19"/>
    <mergeCell ref="O17:Q17"/>
    <mergeCell ref="L17:N17"/>
    <mergeCell ref="O1:Q1"/>
    <mergeCell ref="L1:N1"/>
    <mergeCell ref="A19:E19"/>
    <mergeCell ref="F19:H19"/>
    <mergeCell ref="I19:K19"/>
    <mergeCell ref="L19:N19"/>
    <mergeCell ref="A25:E25"/>
    <mergeCell ref="B23:H23"/>
    <mergeCell ref="A20:A23"/>
    <mergeCell ref="A24:H24"/>
    <mergeCell ref="I24:K24"/>
    <mergeCell ref="L24:N24"/>
  </mergeCells>
  <phoneticPr fontId="0" type="noConversion"/>
  <printOptions horizontalCentered="1"/>
  <pageMargins left="0.9" right="0.9" top="1" bottom="1" header="0.5" footer="0.25"/>
  <pageSetup orientation="landscape" r:id="rId1"/>
  <headerFooter alignWithMargins="0">
    <oddHeader>&amp;C&amp;"Arial,Bold"&amp;A</oddHeader>
  </headerFooter>
  <colBreaks count="1" manualBreakCount="1">
    <brk id="1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348D7-EEE3-4CAC-9995-AAF30F74D259}">
  <dimension ref="A1:E19"/>
  <sheetViews>
    <sheetView showGridLines="0" zoomScale="105" zoomScaleNormal="98" workbookViewId="0">
      <pane xSplit="4" ySplit="2" topLeftCell="E3" activePane="bottomRight" state="frozenSplit"/>
      <selection activeCell="A32" sqref="A32"/>
      <selection pane="topRight" activeCell="A32" sqref="A32"/>
      <selection pane="bottomLeft" activeCell="A32" sqref="A32"/>
      <selection pane="bottomRight" activeCell="C37" sqref="C37"/>
    </sheetView>
  </sheetViews>
  <sheetFormatPr defaultRowHeight="12" customHeight="1" x14ac:dyDescent="0.2"/>
  <cols>
    <col min="1" max="1" width="32.7109375" style="1" customWidth="1"/>
    <col min="2" max="2" width="6.7109375" style="3" customWidth="1"/>
    <col min="3" max="3" width="6.7109375" style="136" customWidth="1"/>
    <col min="4" max="4" width="22.7109375" style="1" customWidth="1"/>
    <col min="5" max="5" width="15.7109375" style="1" customWidth="1"/>
    <col min="6" max="16384" width="9.140625" style="1"/>
  </cols>
  <sheetData>
    <row r="1" spans="1:5" ht="15" customHeight="1" x14ac:dyDescent="0.2">
      <c r="A1" s="181">
        <v>9.2899999999999996E-2</v>
      </c>
      <c r="B1" s="281" t="s">
        <v>0</v>
      </c>
      <c r="C1" s="282"/>
      <c r="D1" s="283"/>
      <c r="E1" s="302" t="s">
        <v>136</v>
      </c>
    </row>
    <row r="2" spans="1:5" s="50" customFormat="1" ht="15" customHeight="1" thickBot="1" x14ac:dyDescent="0.25">
      <c r="A2" s="168" t="s">
        <v>2</v>
      </c>
      <c r="B2" s="48" t="s">
        <v>9</v>
      </c>
      <c r="C2" s="131" t="s">
        <v>10</v>
      </c>
      <c r="D2" s="49" t="s">
        <v>3</v>
      </c>
      <c r="E2" s="303"/>
    </row>
    <row r="3" spans="1:5" s="5" customFormat="1" ht="12" customHeight="1" x14ac:dyDescent="0.2">
      <c r="A3" s="245" t="s">
        <v>23</v>
      </c>
      <c r="B3" s="155">
        <f>$A$1*C3</f>
        <v>13.934999999999999</v>
      </c>
      <c r="C3" s="150">
        <v>150</v>
      </c>
      <c r="D3" s="156" t="s">
        <v>49</v>
      </c>
      <c r="E3" s="246" t="s">
        <v>137</v>
      </c>
    </row>
    <row r="4" spans="1:5" s="5" customFormat="1" ht="12" customHeight="1" x14ac:dyDescent="0.2">
      <c r="A4" s="184" t="s">
        <v>61</v>
      </c>
      <c r="B4" s="57">
        <f>$A$1*C4</f>
        <v>5.9455999999999998</v>
      </c>
      <c r="C4" s="109">
        <v>64</v>
      </c>
      <c r="D4" s="140" t="s">
        <v>49</v>
      </c>
      <c r="E4" s="247" t="s">
        <v>138</v>
      </c>
    </row>
    <row r="5" spans="1:5" s="5" customFormat="1" ht="12" customHeight="1" x14ac:dyDescent="0.2">
      <c r="A5" s="182" t="s">
        <v>134</v>
      </c>
      <c r="B5" s="124">
        <f>$A$1*C5</f>
        <v>13.934999999999999</v>
      </c>
      <c r="C5" s="109">
        <v>150</v>
      </c>
      <c r="D5" s="140" t="s">
        <v>5</v>
      </c>
      <c r="E5" s="247">
        <v>1</v>
      </c>
    </row>
    <row r="6" spans="1:5" s="5" customFormat="1" ht="12" customHeight="1" x14ac:dyDescent="0.2">
      <c r="A6" s="184" t="s">
        <v>154</v>
      </c>
      <c r="B6" s="57">
        <v>13.935</v>
      </c>
      <c r="C6" s="67">
        <v>150</v>
      </c>
      <c r="D6" s="140" t="s">
        <v>48</v>
      </c>
      <c r="E6" s="247" t="s">
        <v>139</v>
      </c>
    </row>
    <row r="7" spans="1:5" s="4" customFormat="1" ht="12" customHeight="1" thickBot="1" x14ac:dyDescent="0.25">
      <c r="A7" s="241" t="s">
        <v>160</v>
      </c>
      <c r="B7" s="242">
        <f>$A$1*C7</f>
        <v>5.5739999999999998</v>
      </c>
      <c r="C7" s="243">
        <v>60</v>
      </c>
      <c r="D7" s="244" t="s">
        <v>161</v>
      </c>
      <c r="E7" s="248" t="s">
        <v>162</v>
      </c>
    </row>
    <row r="8" spans="1:5" ht="12" customHeight="1" x14ac:dyDescent="0.2">
      <c r="A8" s="4"/>
      <c r="B8" s="4"/>
      <c r="C8" s="10"/>
      <c r="D8" s="4"/>
      <c r="E8" s="4"/>
    </row>
    <row r="9" spans="1:5" ht="12" customHeight="1" x14ac:dyDescent="0.2">
      <c r="B9" s="1"/>
      <c r="C9" s="135"/>
    </row>
    <row r="10" spans="1:5" ht="12" customHeight="1" x14ac:dyDescent="0.2">
      <c r="B10" s="1"/>
      <c r="C10" s="135"/>
    </row>
    <row r="11" spans="1:5" ht="12" customHeight="1" x14ac:dyDescent="0.2">
      <c r="B11" s="1"/>
      <c r="C11" s="135"/>
    </row>
    <row r="12" spans="1:5" ht="12" customHeight="1" x14ac:dyDescent="0.2">
      <c r="B12" s="1"/>
      <c r="C12" s="135"/>
    </row>
    <row r="13" spans="1:5" ht="12" customHeight="1" x14ac:dyDescent="0.2">
      <c r="B13" s="1"/>
      <c r="C13" s="135"/>
    </row>
    <row r="14" spans="1:5" ht="12" customHeight="1" x14ac:dyDescent="0.2">
      <c r="B14" s="1"/>
      <c r="C14" s="135"/>
    </row>
    <row r="15" spans="1:5" ht="12" customHeight="1" x14ac:dyDescent="0.2">
      <c r="B15" s="1"/>
      <c r="C15" s="135"/>
    </row>
    <row r="16" spans="1:5" ht="12" customHeight="1" x14ac:dyDescent="0.2">
      <c r="A16" s="72"/>
      <c r="B16" s="73"/>
      <c r="C16" s="65"/>
      <c r="D16" s="10"/>
      <c r="E16" s="42"/>
    </row>
    <row r="17" spans="1:5" ht="12" customHeight="1" x14ac:dyDescent="0.2">
      <c r="A17" s="72"/>
      <c r="B17" s="73"/>
      <c r="C17" s="65"/>
      <c r="D17" s="10"/>
      <c r="E17" s="42"/>
    </row>
    <row r="18" spans="1:5" ht="12" customHeight="1" x14ac:dyDescent="0.2">
      <c r="A18" s="72"/>
      <c r="B18" s="73"/>
      <c r="C18" s="65"/>
      <c r="D18" s="10"/>
      <c r="E18" s="42"/>
    </row>
    <row r="19" spans="1:5" ht="12" customHeight="1" x14ac:dyDescent="0.2">
      <c r="A19" s="72"/>
      <c r="B19" s="73"/>
      <c r="C19" s="65"/>
      <c r="D19" s="10"/>
      <c r="E19" s="42"/>
    </row>
  </sheetData>
  <mergeCells count="2">
    <mergeCell ref="E1:E2"/>
    <mergeCell ref="B1:D1"/>
  </mergeCells>
  <phoneticPr fontId="0" type="noConversion"/>
  <printOptions horizontalCentered="1"/>
  <pageMargins left="0.9" right="0.9" top="1" bottom="1" header="0.5" footer="0.25"/>
  <pageSetup orientation="landscape" r:id="rId1"/>
  <headerFooter alignWithMargins="0">
    <oddHeader>&amp;C&amp;"Arial,Bold"&amp;A</oddHeader>
  </headerFooter>
  <colBreaks count="1" manualBreakCount="1">
    <brk id="7"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559F0-3F93-4C7F-8943-D177A7AF9639}">
  <dimension ref="A1:Q39"/>
  <sheetViews>
    <sheetView showGridLines="0" zoomScale="105" zoomScaleNormal="98" workbookViewId="0">
      <pane xSplit="5" ySplit="2" topLeftCell="F3" activePane="bottomRight" state="frozenSplit"/>
      <selection activeCell="A32" sqref="A32"/>
      <selection pane="topRight" activeCell="A32" sqref="A32"/>
      <selection pane="bottomLeft" activeCell="A32" sqref="A32"/>
      <selection pane="bottomRight" activeCell="B17" sqref="B17"/>
    </sheetView>
  </sheetViews>
  <sheetFormatPr defaultRowHeight="12" customHeight="1" x14ac:dyDescent="0.2"/>
  <cols>
    <col min="1" max="1" width="2.7109375" style="1" customWidth="1"/>
    <col min="2" max="2" width="28.7109375" style="1" customWidth="1"/>
    <col min="3" max="3" width="6.7109375" style="3" customWidth="1"/>
    <col min="4" max="4" width="6.7109375" style="136" customWidth="1"/>
    <col min="5" max="5" width="13.7109375" style="1" customWidth="1"/>
    <col min="6" max="6" width="5.7109375" style="1" customWidth="1"/>
    <col min="7" max="8" width="6.7109375" style="1" customWidth="1"/>
    <col min="9" max="9" width="5.7109375" style="3" customWidth="1"/>
    <col min="10" max="10" width="6.7109375" style="1" customWidth="1"/>
    <col min="11" max="11" width="6.7109375" style="70" customWidth="1"/>
    <col min="12" max="12" width="5.7109375" style="3" customWidth="1"/>
    <col min="13" max="14" width="6.7109375" style="1" customWidth="1"/>
    <col min="15" max="15" width="5.7109375" style="3" customWidth="1"/>
    <col min="16" max="16" width="6.7109375" style="1" customWidth="1"/>
    <col min="17" max="17" width="6.7109375" style="70" customWidth="1"/>
    <col min="18" max="16384" width="9.140625" style="1"/>
  </cols>
  <sheetData>
    <row r="1" spans="1:17" ht="15" customHeight="1" x14ac:dyDescent="0.2">
      <c r="A1" s="166"/>
      <c r="B1" s="167">
        <v>9.2899999999999996E-2</v>
      </c>
      <c r="C1" s="281" t="s">
        <v>0</v>
      </c>
      <c r="D1" s="282"/>
      <c r="E1" s="283"/>
      <c r="F1" s="281" t="s">
        <v>111</v>
      </c>
      <c r="G1" s="282"/>
      <c r="H1" s="283"/>
      <c r="I1" s="281" t="s">
        <v>110</v>
      </c>
      <c r="J1" s="282"/>
      <c r="K1" s="283"/>
      <c r="L1" s="279" t="s">
        <v>108</v>
      </c>
      <c r="M1" s="277"/>
      <c r="N1" s="280"/>
      <c r="O1" s="281" t="s">
        <v>109</v>
      </c>
      <c r="P1" s="282"/>
      <c r="Q1" s="283"/>
    </row>
    <row r="2" spans="1:17" s="50" customFormat="1" ht="15" customHeight="1" thickBot="1" x14ac:dyDescent="0.25">
      <c r="A2" s="168" t="s">
        <v>2</v>
      </c>
      <c r="B2" s="47"/>
      <c r="C2" s="48" t="s">
        <v>9</v>
      </c>
      <c r="D2" s="131" t="s">
        <v>10</v>
      </c>
      <c r="E2" s="49" t="s">
        <v>3</v>
      </c>
      <c r="F2" s="49" t="s">
        <v>4</v>
      </c>
      <c r="G2" s="49" t="s">
        <v>9</v>
      </c>
      <c r="H2" s="49" t="s">
        <v>10</v>
      </c>
      <c r="I2" s="49" t="s">
        <v>4</v>
      </c>
      <c r="J2" s="48" t="s">
        <v>9</v>
      </c>
      <c r="K2" s="68" t="s">
        <v>10</v>
      </c>
      <c r="L2" s="49" t="s">
        <v>4</v>
      </c>
      <c r="M2" s="48" t="s">
        <v>9</v>
      </c>
      <c r="N2" s="48" t="s">
        <v>10</v>
      </c>
      <c r="O2" s="49" t="s">
        <v>4</v>
      </c>
      <c r="P2" s="48" t="s">
        <v>9</v>
      </c>
      <c r="Q2" s="68" t="s">
        <v>10</v>
      </c>
    </row>
    <row r="3" spans="1:17" s="4" customFormat="1" ht="12" customHeight="1" x14ac:dyDescent="0.2">
      <c r="A3" s="298" t="s">
        <v>99</v>
      </c>
      <c r="B3" s="128" t="s">
        <v>155</v>
      </c>
      <c r="C3" s="124">
        <f t="shared" ref="C3:C8" si="0">$B$1*D3</f>
        <v>13.006</v>
      </c>
      <c r="D3" s="109">
        <v>140</v>
      </c>
      <c r="E3" s="125" t="s">
        <v>5</v>
      </c>
      <c r="F3" s="211">
        <v>1</v>
      </c>
      <c r="G3" s="20">
        <f t="shared" ref="G3:G8" si="1">$C3*F3</f>
        <v>13.006</v>
      </c>
      <c r="H3" s="125">
        <f t="shared" ref="H3:H8" si="2">F3*$D3</f>
        <v>140</v>
      </c>
      <c r="I3" s="211">
        <v>2</v>
      </c>
      <c r="J3" s="20">
        <f t="shared" ref="J3:J8" si="3">$C3*I3</f>
        <v>26.012</v>
      </c>
      <c r="K3" s="125">
        <f t="shared" ref="K3:K8" si="4">I3*$D3</f>
        <v>280</v>
      </c>
      <c r="L3" s="211">
        <v>2</v>
      </c>
      <c r="M3" s="20">
        <f t="shared" ref="M3:M8" si="5">$C3*L3</f>
        <v>26.012</v>
      </c>
      <c r="N3" s="125">
        <f t="shared" ref="N3:N8" si="6">L3*$D3</f>
        <v>280</v>
      </c>
      <c r="O3" s="211">
        <v>4</v>
      </c>
      <c r="P3" s="20">
        <f t="shared" ref="P3:P8" si="7">$C3*O3</f>
        <v>52.024000000000001</v>
      </c>
      <c r="Q3" s="125">
        <f t="shared" ref="Q3:Q8" si="8">O3*$D3</f>
        <v>560</v>
      </c>
    </row>
    <row r="4" spans="1:17" s="4" customFormat="1" ht="12" customHeight="1" x14ac:dyDescent="0.2">
      <c r="A4" s="298"/>
      <c r="B4" s="129" t="s">
        <v>42</v>
      </c>
      <c r="C4" s="124">
        <f t="shared" si="0"/>
        <v>1.6721999999999999</v>
      </c>
      <c r="D4" s="109">
        <v>18</v>
      </c>
      <c r="E4" s="125" t="s">
        <v>49</v>
      </c>
      <c r="F4" s="11">
        <v>1</v>
      </c>
      <c r="G4" s="20">
        <f t="shared" si="1"/>
        <v>1.6721999999999999</v>
      </c>
      <c r="H4" s="125">
        <f t="shared" si="2"/>
        <v>18</v>
      </c>
      <c r="I4" s="19">
        <v>2</v>
      </c>
      <c r="J4" s="20">
        <f t="shared" si="3"/>
        <v>3.3443999999999998</v>
      </c>
      <c r="K4" s="125">
        <f t="shared" si="4"/>
        <v>36</v>
      </c>
      <c r="L4" s="19">
        <v>2</v>
      </c>
      <c r="M4" s="20">
        <f t="shared" si="5"/>
        <v>3.3443999999999998</v>
      </c>
      <c r="N4" s="125">
        <f t="shared" si="6"/>
        <v>36</v>
      </c>
      <c r="O4" s="19">
        <v>4</v>
      </c>
      <c r="P4" s="20">
        <f t="shared" si="7"/>
        <v>6.6887999999999996</v>
      </c>
      <c r="Q4" s="125">
        <f t="shared" si="8"/>
        <v>72</v>
      </c>
    </row>
    <row r="5" spans="1:17" s="4" customFormat="1" ht="12" customHeight="1" x14ac:dyDescent="0.2">
      <c r="A5" s="298"/>
      <c r="B5" s="129" t="s">
        <v>66</v>
      </c>
      <c r="C5" s="124">
        <f t="shared" si="0"/>
        <v>7.4319999999999995</v>
      </c>
      <c r="D5" s="109">
        <v>80</v>
      </c>
      <c r="E5" s="125" t="s">
        <v>5</v>
      </c>
      <c r="F5" s="11">
        <v>1</v>
      </c>
      <c r="G5" s="20">
        <f t="shared" si="1"/>
        <v>7.4319999999999995</v>
      </c>
      <c r="H5" s="125">
        <f t="shared" si="2"/>
        <v>80</v>
      </c>
      <c r="I5" s="19">
        <v>1</v>
      </c>
      <c r="J5" s="20">
        <f t="shared" si="3"/>
        <v>7.4319999999999995</v>
      </c>
      <c r="K5" s="125">
        <f t="shared" si="4"/>
        <v>80</v>
      </c>
      <c r="L5" s="11">
        <v>1</v>
      </c>
      <c r="M5" s="20">
        <f t="shared" si="5"/>
        <v>7.4319999999999995</v>
      </c>
      <c r="N5" s="125">
        <f t="shared" si="6"/>
        <v>80</v>
      </c>
      <c r="O5" s="19">
        <v>2</v>
      </c>
      <c r="P5" s="20">
        <f t="shared" si="7"/>
        <v>14.863999999999999</v>
      </c>
      <c r="Q5" s="125">
        <f t="shared" si="8"/>
        <v>160</v>
      </c>
    </row>
    <row r="6" spans="1:17" s="4" customFormat="1" ht="12" customHeight="1" x14ac:dyDescent="0.2">
      <c r="A6" s="298"/>
      <c r="B6" s="128" t="s">
        <v>128</v>
      </c>
      <c r="C6" s="124">
        <f t="shared" si="0"/>
        <v>7.4319999999999995</v>
      </c>
      <c r="D6" s="109">
        <v>80</v>
      </c>
      <c r="E6" s="125" t="s">
        <v>5</v>
      </c>
      <c r="F6" s="211">
        <v>1</v>
      </c>
      <c r="G6" s="20">
        <f t="shared" si="1"/>
        <v>7.4319999999999995</v>
      </c>
      <c r="H6" s="125">
        <f t="shared" si="2"/>
        <v>80</v>
      </c>
      <c r="I6" s="211">
        <v>1</v>
      </c>
      <c r="J6" s="20">
        <f t="shared" si="3"/>
        <v>7.4319999999999995</v>
      </c>
      <c r="K6" s="125">
        <f t="shared" si="4"/>
        <v>80</v>
      </c>
      <c r="L6" s="211">
        <v>1</v>
      </c>
      <c r="M6" s="20">
        <f t="shared" si="5"/>
        <v>7.4319999999999995</v>
      </c>
      <c r="N6" s="125">
        <f t="shared" si="6"/>
        <v>80</v>
      </c>
      <c r="O6" s="211">
        <v>2</v>
      </c>
      <c r="P6" s="20">
        <f t="shared" si="7"/>
        <v>14.863999999999999</v>
      </c>
      <c r="Q6" s="125">
        <f t="shared" si="8"/>
        <v>160</v>
      </c>
    </row>
    <row r="7" spans="1:17" s="4" customFormat="1" ht="12" customHeight="1" x14ac:dyDescent="0.2">
      <c r="A7" s="298"/>
      <c r="B7" s="128" t="s">
        <v>79</v>
      </c>
      <c r="C7" s="124">
        <f t="shared" si="0"/>
        <v>5.9455999999999998</v>
      </c>
      <c r="D7" s="109">
        <f>8*8</f>
        <v>64</v>
      </c>
      <c r="E7" s="125" t="s">
        <v>48</v>
      </c>
      <c r="F7" s="211">
        <v>1</v>
      </c>
      <c r="G7" s="20">
        <f t="shared" si="1"/>
        <v>5.9455999999999998</v>
      </c>
      <c r="H7" s="125">
        <f t="shared" si="2"/>
        <v>64</v>
      </c>
      <c r="I7" s="211">
        <v>1</v>
      </c>
      <c r="J7" s="20">
        <f t="shared" si="3"/>
        <v>5.9455999999999998</v>
      </c>
      <c r="K7" s="125">
        <f t="shared" si="4"/>
        <v>64</v>
      </c>
      <c r="L7" s="211">
        <v>2</v>
      </c>
      <c r="M7" s="20">
        <f t="shared" si="5"/>
        <v>11.8912</v>
      </c>
      <c r="N7" s="125">
        <f t="shared" si="6"/>
        <v>128</v>
      </c>
      <c r="O7" s="211">
        <v>4</v>
      </c>
      <c r="P7" s="20">
        <f t="shared" si="7"/>
        <v>23.782399999999999</v>
      </c>
      <c r="Q7" s="125">
        <f t="shared" si="8"/>
        <v>256</v>
      </c>
    </row>
    <row r="8" spans="1:17" s="4" customFormat="1" ht="12" customHeight="1" x14ac:dyDescent="0.2">
      <c r="A8" s="301"/>
      <c r="B8" s="127" t="s">
        <v>80</v>
      </c>
      <c r="C8" s="139">
        <f t="shared" si="0"/>
        <v>5.9455999999999998</v>
      </c>
      <c r="D8" s="115">
        <f>8*8</f>
        <v>64</v>
      </c>
      <c r="E8" s="126" t="s">
        <v>48</v>
      </c>
      <c r="F8" s="213">
        <v>1</v>
      </c>
      <c r="G8" s="88">
        <f t="shared" si="1"/>
        <v>5.9455999999999998</v>
      </c>
      <c r="H8" s="126">
        <f t="shared" si="2"/>
        <v>64</v>
      </c>
      <c r="I8" s="213">
        <v>2</v>
      </c>
      <c r="J8" s="88">
        <f t="shared" si="3"/>
        <v>11.8912</v>
      </c>
      <c r="K8" s="126">
        <f t="shared" si="4"/>
        <v>128</v>
      </c>
      <c r="L8" s="213">
        <v>3</v>
      </c>
      <c r="M8" s="88">
        <f t="shared" si="5"/>
        <v>17.8368</v>
      </c>
      <c r="N8" s="126">
        <f t="shared" si="6"/>
        <v>192</v>
      </c>
      <c r="O8" s="213">
        <v>3</v>
      </c>
      <c r="P8" s="88">
        <f t="shared" si="7"/>
        <v>17.8368</v>
      </c>
      <c r="Q8" s="126">
        <f t="shared" si="8"/>
        <v>192</v>
      </c>
    </row>
    <row r="9" spans="1:17" ht="12" customHeight="1" x14ac:dyDescent="0.2">
      <c r="A9" s="170"/>
      <c r="B9" s="32"/>
      <c r="C9" s="33"/>
      <c r="D9" s="133"/>
      <c r="E9" s="34" t="s">
        <v>100</v>
      </c>
      <c r="F9" s="54"/>
      <c r="G9" s="36">
        <f>SUM(G3:G8)</f>
        <v>41.433399999999999</v>
      </c>
      <c r="H9" s="36">
        <f>SUM(H3:H8)</f>
        <v>446</v>
      </c>
      <c r="I9" s="54"/>
      <c r="J9" s="36">
        <f>SUM(J3:J8)</f>
        <v>62.057200000000002</v>
      </c>
      <c r="K9" s="36">
        <f>SUM(K3:K8)</f>
        <v>668</v>
      </c>
      <c r="L9" s="54"/>
      <c r="M9" s="36">
        <f>SUM(M3:M8)</f>
        <v>73.948400000000007</v>
      </c>
      <c r="N9" s="36">
        <f>SUM(N3:N8)</f>
        <v>796</v>
      </c>
      <c r="O9" s="54"/>
      <c r="P9" s="36">
        <f>SUM(P3:P8)</f>
        <v>130.06</v>
      </c>
      <c r="Q9" s="36">
        <f>SUM(Q3:Q8)</f>
        <v>1400</v>
      </c>
    </row>
    <row r="10" spans="1:17" s="50" customFormat="1" ht="12" customHeight="1" thickBot="1" x14ac:dyDescent="0.25">
      <c r="A10" s="172"/>
      <c r="B10" s="37"/>
      <c r="C10" s="38"/>
      <c r="D10" s="134"/>
      <c r="E10" s="9" t="s">
        <v>8</v>
      </c>
      <c r="F10" s="56">
        <v>0.2</v>
      </c>
      <c r="G10" s="52">
        <f>G9*F10</f>
        <v>8.2866800000000005</v>
      </c>
      <c r="H10" s="36">
        <f>H9*F10</f>
        <v>89.2</v>
      </c>
      <c r="I10" s="56">
        <v>0.2</v>
      </c>
      <c r="J10" s="52">
        <f>J9*I10</f>
        <v>12.411440000000001</v>
      </c>
      <c r="K10" s="36">
        <f>K9*I10</f>
        <v>133.6</v>
      </c>
      <c r="L10" s="56">
        <v>0.2</v>
      </c>
      <c r="M10" s="52">
        <f>M9*L10</f>
        <v>14.789680000000002</v>
      </c>
      <c r="N10" s="36">
        <f>N9*L10</f>
        <v>159.20000000000002</v>
      </c>
      <c r="O10" s="232">
        <v>0.2</v>
      </c>
      <c r="P10" s="52">
        <f>P9*O10</f>
        <v>26.012</v>
      </c>
      <c r="Q10" s="36">
        <f>Q9*O10</f>
        <v>280</v>
      </c>
    </row>
    <row r="11" spans="1:17" s="4" customFormat="1" ht="12" customHeight="1" thickBot="1" x14ac:dyDescent="0.25">
      <c r="A11" s="173"/>
      <c r="B11" s="142"/>
      <c r="C11" s="143"/>
      <c r="D11" s="144"/>
      <c r="E11" s="145" t="s">
        <v>101</v>
      </c>
      <c r="F11" s="146"/>
      <c r="G11" s="147">
        <f>SUM(G9:G10)</f>
        <v>49.720079999999996</v>
      </c>
      <c r="H11" s="148">
        <f>SUM(H9:H10)</f>
        <v>535.20000000000005</v>
      </c>
      <c r="I11" s="146"/>
      <c r="J11" s="147">
        <f>SUM(J9:J10)</f>
        <v>74.468640000000008</v>
      </c>
      <c r="K11" s="148">
        <f>SUM(K9:K10)</f>
        <v>801.6</v>
      </c>
      <c r="L11" s="146"/>
      <c r="M11" s="147">
        <f>SUM(M9:M10)</f>
        <v>88.738080000000011</v>
      </c>
      <c r="N11" s="148">
        <f>SUM(N9:N10)</f>
        <v>955.2</v>
      </c>
      <c r="O11" s="146"/>
      <c r="P11" s="147">
        <f>SUM(P9:P10)</f>
        <v>156.072</v>
      </c>
      <c r="Q11" s="148">
        <f>SUM(Q9:Q10)</f>
        <v>1680</v>
      </c>
    </row>
    <row r="12" spans="1:17" s="4" customFormat="1" ht="12" customHeight="1" thickBot="1" x14ac:dyDescent="0.25">
      <c r="A12" s="291"/>
      <c r="B12" s="291"/>
      <c r="C12" s="291"/>
      <c r="D12" s="291"/>
      <c r="E12" s="291"/>
      <c r="F12" s="291"/>
      <c r="G12" s="291"/>
      <c r="H12" s="291"/>
      <c r="I12" s="291"/>
      <c r="J12" s="291"/>
      <c r="K12" s="291"/>
      <c r="L12" s="291"/>
      <c r="M12" s="291"/>
      <c r="N12" s="291"/>
      <c r="O12" s="304"/>
      <c r="P12" s="304"/>
      <c r="Q12" s="304"/>
    </row>
    <row r="13" spans="1:17" s="4" customFormat="1" ht="12" customHeight="1" thickBot="1" x14ac:dyDescent="0.25">
      <c r="A13" s="309" t="s">
        <v>102</v>
      </c>
      <c r="B13" s="310"/>
      <c r="C13" s="310"/>
      <c r="D13" s="310"/>
      <c r="E13" s="310"/>
      <c r="F13" s="165"/>
      <c r="G13" s="160">
        <f>G11+'Navy + MC Unified Components'!F25</f>
        <v>287.17248000000001</v>
      </c>
      <c r="H13" s="160">
        <f>H11+'Navy + MC Unified Components'!G25</f>
        <v>3091.2</v>
      </c>
      <c r="I13" s="161"/>
      <c r="J13" s="160">
        <f>J11+'Navy + MC Unified Components'!I25</f>
        <v>479.80991999999998</v>
      </c>
      <c r="K13" s="160">
        <f>K11+'Navy + MC Unified Components'!J25</f>
        <v>5164.8</v>
      </c>
      <c r="L13" s="161"/>
      <c r="M13" s="160">
        <f>M11+'Navy + MC Unified Components'!L25</f>
        <v>843.90359999999998</v>
      </c>
      <c r="N13" s="160">
        <f>N11+'Navy + MC Unified Components'!M25</f>
        <v>9084</v>
      </c>
      <c r="O13" s="161"/>
      <c r="P13" s="160">
        <f>P11+'Navy + MC Unified Components'!O25</f>
        <v>1345.1176799999998</v>
      </c>
      <c r="Q13" s="160">
        <f>Q11+'Navy + MC Unified Components'!P25</f>
        <v>14479.2</v>
      </c>
    </row>
    <row r="14" spans="1:17" s="4" customFormat="1" ht="12" customHeight="1" thickBot="1" x14ac:dyDescent="0.25">
      <c r="A14" s="291"/>
      <c r="B14" s="291"/>
      <c r="C14" s="291"/>
      <c r="D14" s="291"/>
      <c r="E14" s="291"/>
      <c r="F14" s="291"/>
      <c r="G14" s="291"/>
      <c r="H14" s="291"/>
      <c r="I14" s="291"/>
      <c r="J14" s="291"/>
      <c r="K14" s="291"/>
      <c r="L14" s="291"/>
      <c r="M14" s="291"/>
      <c r="N14" s="291"/>
      <c r="O14" s="304"/>
      <c r="P14" s="304"/>
      <c r="Q14" s="304"/>
    </row>
    <row r="15" spans="1:17" s="4" customFormat="1" ht="12" customHeight="1" x14ac:dyDescent="0.2">
      <c r="A15" s="297" t="s">
        <v>96</v>
      </c>
      <c r="B15" s="154" t="s">
        <v>93</v>
      </c>
      <c r="C15" s="155">
        <f t="shared" ref="C15:C20" si="9">$B$1*D15</f>
        <v>4.0132799999999991</v>
      </c>
      <c r="D15" s="150">
        <f>36*1.2</f>
        <v>43.199999999999996</v>
      </c>
      <c r="E15" s="156" t="s">
        <v>51</v>
      </c>
      <c r="F15" s="153">
        <v>1</v>
      </c>
      <c r="G15" s="152">
        <f t="shared" ref="G15:G20" si="10">$C15*F15</f>
        <v>4.0132799999999991</v>
      </c>
      <c r="H15" s="221">
        <f t="shared" ref="H15:H20" si="11">F15*$D15</f>
        <v>43.199999999999996</v>
      </c>
      <c r="I15" s="153">
        <v>1</v>
      </c>
      <c r="J15" s="152">
        <f t="shared" ref="J15:J20" si="12">$C15*I15</f>
        <v>4.0132799999999991</v>
      </c>
      <c r="K15" s="221">
        <f t="shared" ref="K15:K20" si="13">I15*$D15</f>
        <v>43.199999999999996</v>
      </c>
      <c r="L15" s="151">
        <v>2</v>
      </c>
      <c r="M15" s="152">
        <f t="shared" ref="M15:M20" si="14">$C15*L15</f>
        <v>8.0265599999999981</v>
      </c>
      <c r="N15" s="221">
        <f t="shared" ref="N15:N20" si="15">L15*$D15</f>
        <v>86.399999999999991</v>
      </c>
      <c r="O15" s="153">
        <v>2</v>
      </c>
      <c r="P15" s="152">
        <f t="shared" ref="P15:P20" si="16">$C15*O15</f>
        <v>8.0265599999999981</v>
      </c>
      <c r="Q15" s="221">
        <f t="shared" ref="Q15:Q20" si="17">O15*$D15</f>
        <v>86.399999999999991</v>
      </c>
    </row>
    <row r="16" spans="1:17" s="4" customFormat="1" ht="12" customHeight="1" x14ac:dyDescent="0.2">
      <c r="A16" s="298"/>
      <c r="B16" s="18" t="s">
        <v>92</v>
      </c>
      <c r="C16" s="15">
        <f t="shared" si="9"/>
        <v>8.9184000000000001</v>
      </c>
      <c r="D16" s="109">
        <v>96</v>
      </c>
      <c r="E16" s="12" t="s">
        <v>56</v>
      </c>
      <c r="F16" s="11">
        <v>1</v>
      </c>
      <c r="G16" s="20">
        <f t="shared" si="10"/>
        <v>8.9184000000000001</v>
      </c>
      <c r="H16" s="222">
        <f t="shared" si="11"/>
        <v>96</v>
      </c>
      <c r="I16" s="19">
        <v>1</v>
      </c>
      <c r="J16" s="20">
        <f t="shared" si="12"/>
        <v>8.9184000000000001</v>
      </c>
      <c r="K16" s="222">
        <f t="shared" si="13"/>
        <v>96</v>
      </c>
      <c r="L16" s="19">
        <v>2</v>
      </c>
      <c r="M16" s="20">
        <f t="shared" si="14"/>
        <v>17.8368</v>
      </c>
      <c r="N16" s="222">
        <f t="shared" si="15"/>
        <v>192</v>
      </c>
      <c r="O16" s="19">
        <v>2</v>
      </c>
      <c r="P16" s="20">
        <f t="shared" si="16"/>
        <v>17.8368</v>
      </c>
      <c r="Q16" s="222">
        <f t="shared" si="17"/>
        <v>192</v>
      </c>
    </row>
    <row r="17" spans="1:17" s="4" customFormat="1" ht="12" customHeight="1" x14ac:dyDescent="0.2">
      <c r="A17" s="298"/>
      <c r="B17" s="128" t="s">
        <v>17</v>
      </c>
      <c r="C17" s="124">
        <f t="shared" si="9"/>
        <v>5.9455999999999998</v>
      </c>
      <c r="D17" s="109">
        <v>64</v>
      </c>
      <c r="E17" s="125" t="s">
        <v>57</v>
      </c>
      <c r="F17" s="19">
        <v>1</v>
      </c>
      <c r="G17" s="20">
        <f t="shared" si="10"/>
        <v>5.9455999999999998</v>
      </c>
      <c r="H17" s="222">
        <f t="shared" si="11"/>
        <v>64</v>
      </c>
      <c r="I17" s="19">
        <v>2</v>
      </c>
      <c r="J17" s="20">
        <f t="shared" si="12"/>
        <v>11.8912</v>
      </c>
      <c r="K17" s="222">
        <f t="shared" si="13"/>
        <v>128</v>
      </c>
      <c r="L17" s="11">
        <v>4</v>
      </c>
      <c r="M17" s="20">
        <f t="shared" si="14"/>
        <v>23.782399999999999</v>
      </c>
      <c r="N17" s="222">
        <f t="shared" si="15"/>
        <v>256</v>
      </c>
      <c r="O17" s="19">
        <v>6</v>
      </c>
      <c r="P17" s="20">
        <f t="shared" si="16"/>
        <v>35.6736</v>
      </c>
      <c r="Q17" s="222">
        <f t="shared" si="17"/>
        <v>384</v>
      </c>
    </row>
    <row r="18" spans="1:17" s="4" customFormat="1" ht="12" customHeight="1" x14ac:dyDescent="0.2">
      <c r="A18" s="298"/>
      <c r="B18" s="128" t="s">
        <v>166</v>
      </c>
      <c r="C18" s="124">
        <f t="shared" si="9"/>
        <v>13.006</v>
      </c>
      <c r="D18" s="67">
        <v>140</v>
      </c>
      <c r="E18" s="140" t="s">
        <v>5</v>
      </c>
      <c r="F18" s="141">
        <v>1</v>
      </c>
      <c r="G18" s="20">
        <f t="shared" si="10"/>
        <v>13.006</v>
      </c>
      <c r="H18" s="222">
        <f t="shared" si="11"/>
        <v>140</v>
      </c>
      <c r="I18" s="141">
        <v>2</v>
      </c>
      <c r="J18" s="20">
        <f t="shared" si="12"/>
        <v>26.012</v>
      </c>
      <c r="K18" s="222">
        <f t="shared" si="13"/>
        <v>280</v>
      </c>
      <c r="L18" s="141">
        <v>3</v>
      </c>
      <c r="M18" s="20">
        <f t="shared" si="14"/>
        <v>39.018000000000001</v>
      </c>
      <c r="N18" s="222">
        <f t="shared" si="15"/>
        <v>420</v>
      </c>
      <c r="O18" s="141">
        <v>3</v>
      </c>
      <c r="P18" s="20">
        <f t="shared" si="16"/>
        <v>39.018000000000001</v>
      </c>
      <c r="Q18" s="222">
        <f t="shared" si="17"/>
        <v>420</v>
      </c>
    </row>
    <row r="19" spans="1:17" s="4" customFormat="1" ht="12" customHeight="1" x14ac:dyDescent="0.2">
      <c r="A19" s="298"/>
      <c r="B19" s="128" t="s">
        <v>154</v>
      </c>
      <c r="C19" s="15">
        <f t="shared" si="9"/>
        <v>7.1347199999999997</v>
      </c>
      <c r="D19" s="109">
        <f>(8*8)*1.2</f>
        <v>76.8</v>
      </c>
      <c r="E19" s="12" t="s">
        <v>48</v>
      </c>
      <c r="F19" s="11">
        <v>1</v>
      </c>
      <c r="G19" s="20">
        <f t="shared" si="10"/>
        <v>7.1347199999999997</v>
      </c>
      <c r="H19" s="222">
        <f t="shared" si="11"/>
        <v>76.8</v>
      </c>
      <c r="I19" s="19">
        <v>1</v>
      </c>
      <c r="J19" s="20">
        <f t="shared" si="12"/>
        <v>7.1347199999999997</v>
      </c>
      <c r="K19" s="222">
        <f t="shared" si="13"/>
        <v>76.8</v>
      </c>
      <c r="L19" s="11">
        <v>1</v>
      </c>
      <c r="M19" s="20">
        <f t="shared" si="14"/>
        <v>7.1347199999999997</v>
      </c>
      <c r="N19" s="222">
        <f t="shared" si="15"/>
        <v>76.8</v>
      </c>
      <c r="O19" s="19">
        <v>2</v>
      </c>
      <c r="P19" s="20">
        <f t="shared" si="16"/>
        <v>14.269439999999999</v>
      </c>
      <c r="Q19" s="222">
        <f t="shared" si="17"/>
        <v>153.6</v>
      </c>
    </row>
    <row r="20" spans="1:17" s="4" customFormat="1" ht="12" customHeight="1" x14ac:dyDescent="0.2">
      <c r="A20" s="298"/>
      <c r="B20" s="127" t="s">
        <v>165</v>
      </c>
      <c r="C20" s="139">
        <f t="shared" si="9"/>
        <v>8.3609999999999989</v>
      </c>
      <c r="D20" s="115">
        <v>90</v>
      </c>
      <c r="E20" s="261" t="s">
        <v>49</v>
      </c>
      <c r="F20" s="99">
        <v>1</v>
      </c>
      <c r="G20" s="88">
        <f t="shared" si="10"/>
        <v>8.3609999999999989</v>
      </c>
      <c r="H20" s="203">
        <f t="shared" si="11"/>
        <v>90</v>
      </c>
      <c r="I20" s="99">
        <v>1</v>
      </c>
      <c r="J20" s="88">
        <f t="shared" si="12"/>
        <v>8.3609999999999989</v>
      </c>
      <c r="K20" s="203">
        <f t="shared" si="13"/>
        <v>90</v>
      </c>
      <c r="L20" s="99">
        <v>2</v>
      </c>
      <c r="M20" s="88">
        <f t="shared" si="14"/>
        <v>16.721999999999998</v>
      </c>
      <c r="N20" s="203">
        <f t="shared" si="15"/>
        <v>180</v>
      </c>
      <c r="O20" s="99">
        <v>2</v>
      </c>
      <c r="P20" s="88">
        <f t="shared" si="16"/>
        <v>16.721999999999998</v>
      </c>
      <c r="Q20" s="203">
        <f t="shared" si="17"/>
        <v>180</v>
      </c>
    </row>
    <row r="21" spans="1:17" s="4" customFormat="1" ht="12" customHeight="1" thickBot="1" x14ac:dyDescent="0.25">
      <c r="A21" s="299"/>
      <c r="B21" s="311" t="s">
        <v>94</v>
      </c>
      <c r="C21" s="312"/>
      <c r="D21" s="312"/>
      <c r="E21" s="312"/>
      <c r="F21" s="312"/>
      <c r="G21" s="312"/>
      <c r="H21" s="313"/>
      <c r="I21" s="177"/>
      <c r="J21" s="178"/>
      <c r="K21" s="179"/>
      <c r="L21" s="306"/>
      <c r="M21" s="307"/>
      <c r="N21" s="308"/>
      <c r="O21" s="231"/>
      <c r="P21" s="178"/>
      <c r="Q21" s="179"/>
    </row>
    <row r="22" spans="1:17" s="4" customFormat="1" ht="12" customHeight="1" thickBot="1" x14ac:dyDescent="0.25">
      <c r="A22" s="305"/>
      <c r="B22" s="305"/>
      <c r="C22" s="305"/>
      <c r="D22" s="305"/>
      <c r="E22" s="305"/>
      <c r="F22" s="305"/>
      <c r="G22" s="305"/>
      <c r="H22" s="305"/>
      <c r="I22" s="305"/>
      <c r="J22" s="305"/>
      <c r="K22" s="305"/>
      <c r="L22" s="305"/>
      <c r="M22" s="305"/>
      <c r="N22" s="305"/>
      <c r="O22" s="304"/>
      <c r="P22" s="304"/>
      <c r="Q22" s="304"/>
    </row>
    <row r="23" spans="1:17" s="4" customFormat="1" ht="12" customHeight="1" thickBot="1" x14ac:dyDescent="0.25">
      <c r="A23" s="292" t="s">
        <v>103</v>
      </c>
      <c r="B23" s="293"/>
      <c r="C23" s="293"/>
      <c r="D23" s="293"/>
      <c r="E23" s="293"/>
      <c r="F23" s="165"/>
      <c r="G23" s="162"/>
      <c r="H23" s="160"/>
      <c r="I23" s="161"/>
      <c r="J23" s="162"/>
      <c r="K23" s="160"/>
      <c r="L23" s="161"/>
      <c r="M23" s="162"/>
      <c r="N23" s="163"/>
      <c r="O23" s="161"/>
      <c r="P23" s="162"/>
      <c r="Q23" s="160"/>
    </row>
    <row r="24" spans="1:17" s="4" customFormat="1" ht="12" customHeight="1" x14ac:dyDescent="0.2">
      <c r="A24" s="71"/>
      <c r="B24" s="10"/>
      <c r="C24" s="42"/>
      <c r="D24" s="65"/>
      <c r="E24" s="43"/>
      <c r="F24" s="43"/>
      <c r="G24" s="43"/>
      <c r="H24" s="43"/>
      <c r="I24" s="42"/>
      <c r="J24" s="44"/>
      <c r="K24" s="45"/>
      <c r="L24" s="42"/>
      <c r="M24" s="44"/>
      <c r="N24" s="45"/>
      <c r="O24" s="42"/>
      <c r="P24" s="44"/>
      <c r="Q24" s="45"/>
    </row>
    <row r="25" spans="1:17" s="4" customFormat="1" ht="12" customHeight="1" x14ac:dyDescent="0.2">
      <c r="A25" s="108" t="s">
        <v>44</v>
      </c>
      <c r="B25" s="10"/>
      <c r="C25" s="42"/>
      <c r="D25" s="65"/>
      <c r="E25" s="43"/>
      <c r="F25" s="43"/>
      <c r="G25" s="43"/>
      <c r="H25" s="43"/>
      <c r="I25" s="42"/>
      <c r="J25" s="44"/>
      <c r="K25" s="45"/>
      <c r="L25" s="42"/>
      <c r="M25" s="44"/>
      <c r="N25" s="45"/>
      <c r="O25" s="42"/>
      <c r="P25" s="44"/>
      <c r="Q25" s="45"/>
    </row>
    <row r="26" spans="1:17" s="4" customFormat="1" ht="12" customHeight="1" x14ac:dyDescent="0.2">
      <c r="A26" s="71"/>
      <c r="D26" s="10"/>
    </row>
    <row r="27" spans="1:17" s="4" customFormat="1" ht="12" customHeight="1" x14ac:dyDescent="0.2">
      <c r="A27" s="71"/>
      <c r="D27" s="10"/>
      <c r="E27" s="201" t="s">
        <v>117</v>
      </c>
      <c r="F27" s="228">
        <f>SUM(F8,F7,F6,F3)</f>
        <v>4</v>
      </c>
      <c r="I27" s="228">
        <f>SUM(I8,I7,I6,I3)</f>
        <v>6</v>
      </c>
      <c r="L27" s="228">
        <f>SUM(L8,L7,L6,L3)</f>
        <v>8</v>
      </c>
      <c r="O27" s="228">
        <f>SUM(O7,O8,O6,O3)</f>
        <v>13</v>
      </c>
    </row>
    <row r="28" spans="1:17" ht="12" customHeight="1" x14ac:dyDescent="0.2">
      <c r="B28" s="4"/>
      <c r="C28" s="4"/>
      <c r="D28" s="10"/>
      <c r="E28" s="4"/>
      <c r="F28" s="4"/>
      <c r="G28" s="4"/>
      <c r="H28" s="4"/>
      <c r="I28" s="4"/>
      <c r="J28" s="4"/>
      <c r="K28" s="4"/>
      <c r="L28" s="4"/>
      <c r="M28" s="4"/>
      <c r="N28" s="4"/>
      <c r="O28" s="4"/>
      <c r="P28" s="4"/>
      <c r="Q28" s="4"/>
    </row>
    <row r="29" spans="1:17" ht="12" customHeight="1" x14ac:dyDescent="0.2">
      <c r="C29" s="1"/>
      <c r="D29" s="135"/>
      <c r="I29" s="1"/>
      <c r="K29" s="1"/>
      <c r="L29" s="1"/>
      <c r="O29" s="1"/>
      <c r="Q29" s="1"/>
    </row>
    <row r="30" spans="1:17" ht="12" customHeight="1" x14ac:dyDescent="0.2">
      <c r="C30" s="1"/>
      <c r="D30" s="135"/>
      <c r="I30" s="1"/>
      <c r="K30" s="1"/>
      <c r="L30" s="1"/>
      <c r="O30" s="1"/>
      <c r="Q30" s="1"/>
    </row>
    <row r="31" spans="1:17" ht="12" customHeight="1" x14ac:dyDescent="0.2">
      <c r="C31" s="1"/>
      <c r="D31" s="135"/>
      <c r="I31" s="1"/>
      <c r="K31" s="1"/>
      <c r="L31" s="1"/>
      <c r="O31" s="1"/>
      <c r="Q31" s="1"/>
    </row>
    <row r="32" spans="1:17" ht="12" customHeight="1" x14ac:dyDescent="0.2">
      <c r="C32" s="1"/>
      <c r="D32" s="135"/>
      <c r="I32" s="1"/>
      <c r="K32" s="1"/>
      <c r="L32" s="1"/>
      <c r="O32" s="1"/>
      <c r="Q32" s="1"/>
    </row>
    <row r="33" spans="2:17" ht="12" customHeight="1" x14ac:dyDescent="0.2">
      <c r="C33" s="1"/>
      <c r="D33" s="135"/>
      <c r="I33" s="1"/>
      <c r="K33" s="1"/>
      <c r="L33" s="1"/>
      <c r="O33" s="1"/>
      <c r="Q33" s="1"/>
    </row>
    <row r="34" spans="2:17" ht="12" customHeight="1" x14ac:dyDescent="0.2">
      <c r="C34" s="1"/>
      <c r="D34" s="135"/>
      <c r="I34" s="1"/>
      <c r="K34" s="1"/>
      <c r="L34" s="1"/>
      <c r="O34" s="1"/>
      <c r="Q34" s="1"/>
    </row>
    <row r="35" spans="2:17" ht="12" customHeight="1" x14ac:dyDescent="0.2">
      <c r="C35" s="1"/>
      <c r="D35" s="135"/>
      <c r="I35" s="1"/>
      <c r="K35" s="1"/>
      <c r="L35" s="1"/>
      <c r="O35" s="1"/>
      <c r="Q35" s="1"/>
    </row>
    <row r="36" spans="2:17" ht="12" customHeight="1" x14ac:dyDescent="0.2">
      <c r="B36" s="72"/>
      <c r="C36" s="73"/>
      <c r="D36" s="65"/>
      <c r="E36" s="10"/>
      <c r="F36" s="42"/>
      <c r="G36" s="74"/>
      <c r="H36" s="10"/>
      <c r="I36" s="42"/>
      <c r="J36" s="74"/>
      <c r="K36" s="75"/>
      <c r="L36" s="42"/>
      <c r="M36" s="74"/>
      <c r="N36" s="75"/>
      <c r="O36" s="42"/>
      <c r="P36" s="74"/>
      <c r="Q36" s="75"/>
    </row>
    <row r="37" spans="2:17" ht="12" customHeight="1" x14ac:dyDescent="0.2">
      <c r="B37" s="72"/>
      <c r="C37" s="73"/>
      <c r="D37" s="65"/>
      <c r="E37" s="10"/>
      <c r="F37" s="42"/>
      <c r="G37" s="74"/>
      <c r="H37" s="10"/>
      <c r="I37" s="42"/>
      <c r="J37" s="74"/>
      <c r="K37" s="75"/>
      <c r="L37" s="42"/>
      <c r="M37" s="74"/>
      <c r="N37" s="75"/>
      <c r="O37" s="42"/>
      <c r="P37" s="74"/>
      <c r="Q37" s="75"/>
    </row>
    <row r="38" spans="2:17" ht="12" customHeight="1" x14ac:dyDescent="0.2">
      <c r="B38" s="72"/>
      <c r="C38" s="73"/>
      <c r="D38" s="65"/>
      <c r="E38" s="10"/>
      <c r="F38" s="42"/>
      <c r="G38" s="74"/>
      <c r="H38" s="10"/>
      <c r="I38" s="42"/>
      <c r="J38" s="74"/>
      <c r="K38" s="75"/>
      <c r="L38" s="42"/>
      <c r="M38" s="74"/>
      <c r="N38" s="75"/>
      <c r="O38" s="42"/>
      <c r="P38" s="74"/>
      <c r="Q38" s="75"/>
    </row>
    <row r="39" spans="2:17" ht="12" customHeight="1" x14ac:dyDescent="0.2">
      <c r="B39" s="72"/>
      <c r="C39" s="73"/>
      <c r="D39" s="65"/>
      <c r="E39" s="10"/>
      <c r="F39" s="42"/>
      <c r="G39" s="74"/>
      <c r="H39" s="10"/>
      <c r="I39" s="42"/>
      <c r="J39" s="74"/>
      <c r="K39" s="75"/>
      <c r="L39" s="42"/>
      <c r="M39" s="74"/>
      <c r="N39" s="75"/>
      <c r="O39" s="42"/>
      <c r="P39" s="74"/>
      <c r="Q39" s="75"/>
    </row>
  </sheetData>
  <mergeCells count="23">
    <mergeCell ref="A3:A8"/>
    <mergeCell ref="A12:H12"/>
    <mergeCell ref="I12:K12"/>
    <mergeCell ref="A23:E23"/>
    <mergeCell ref="A13:E13"/>
    <mergeCell ref="B21:H21"/>
    <mergeCell ref="A22:H22"/>
    <mergeCell ref="O1:Q1"/>
    <mergeCell ref="L21:N21"/>
    <mergeCell ref="A15:A21"/>
    <mergeCell ref="L1:N1"/>
    <mergeCell ref="F1:H1"/>
    <mergeCell ref="C1:E1"/>
    <mergeCell ref="I1:K1"/>
    <mergeCell ref="A14:H14"/>
    <mergeCell ref="I14:K14"/>
    <mergeCell ref="L12:N12"/>
    <mergeCell ref="O12:Q12"/>
    <mergeCell ref="O14:Q14"/>
    <mergeCell ref="I22:K22"/>
    <mergeCell ref="L22:N22"/>
    <mergeCell ref="O22:Q22"/>
    <mergeCell ref="L14:N14"/>
  </mergeCells>
  <phoneticPr fontId="0" type="noConversion"/>
  <printOptions horizontalCentered="1"/>
  <pageMargins left="0.9" right="0.9" top="1" bottom="1" header="0.5" footer="0.25"/>
  <pageSetup orientation="landscape" r:id="rId1"/>
  <headerFooter alignWithMargins="0">
    <oddHeader>&amp;C&amp;"Arial,Bold"&amp;A</oddHeader>
  </headerFooter>
  <colBreaks count="1" manualBreakCount="1">
    <brk id="19" max="1048575" man="1"/>
  </colBreaks>
  <cellWatches>
    <cellWatch r="D16"/>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FSC Preliminary</vt:lpstr>
      <vt:lpstr>Navy + MC Unified Components</vt:lpstr>
      <vt:lpstr>Army-only Complete FSC</vt:lpstr>
      <vt:lpstr>Navy-only Components</vt:lpstr>
      <vt:lpstr>AF-only Components-new</vt:lpstr>
      <vt:lpstr>MC-only Components</vt:lpstr>
      <vt:lpstr>'AF-only Components-new'!Print_Area</vt:lpstr>
      <vt:lpstr>'FSC Preliminary'!Print_Area</vt:lpstr>
      <vt:lpstr>'MC-only Components'!Print_Area</vt:lpstr>
      <vt:lpstr>'Navy-only Components'!Print_Area</vt:lpstr>
      <vt:lpstr>'AF-only Components-new'!Print_Titles</vt:lpstr>
      <vt:lpstr>'Army-only Complete FSC'!Print_Titles</vt:lpstr>
      <vt:lpstr>'FSC Preliminary'!Print_Titles</vt:lpstr>
      <vt:lpstr>'MC-only Components'!Print_Titles</vt:lpstr>
      <vt:lpstr>'Navy + MC Unified Components'!Print_Titles</vt:lpstr>
      <vt:lpstr>'Navy-only Components'!Print_Titles</vt:lpstr>
    </vt:vector>
  </TitlesOfParts>
  <Company>United States 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Services Center Space Program</dc:title>
  <dc:creator>james lloyd</dc:creator>
  <cp:lastModifiedBy>james lloyd</cp:lastModifiedBy>
  <cp:lastPrinted>2004-11-22T17:06:06Z</cp:lastPrinted>
  <dcterms:created xsi:type="dcterms:W3CDTF">2002-08-26T01:58:30Z</dcterms:created>
  <dcterms:modified xsi:type="dcterms:W3CDTF">2024-06-06T14:43:57Z</dcterms:modified>
  <cp:category>UFC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-1097811041</vt:i4>
  </property>
  <property fmtid="{D5CDD505-2E9C-101B-9397-08002B2CF9AE}" pid="3" name="_EmailSubject">
    <vt:lpwstr>FSC</vt:lpwstr>
  </property>
  <property fmtid="{D5CDD505-2E9C-101B-9397-08002B2CF9AE}" pid="4" name="_AuthorEmailDisplayName">
    <vt:lpwstr>Eric G. Mion</vt:lpwstr>
  </property>
  <property fmtid="{D5CDD505-2E9C-101B-9397-08002B2CF9AE}" pid="5" name="_PreviousAdHocReviewCycleID">
    <vt:i4>1270927459</vt:i4>
  </property>
  <property fmtid="{D5CDD505-2E9C-101B-9397-08002B2CF9AE}" pid="6" name="_AuthorEmail">
    <vt:lpwstr>emion@lza.com</vt:lpwstr>
  </property>
  <property fmtid="{D5CDD505-2E9C-101B-9397-08002B2CF9AE}" pid="7" name="_ReviewingToolsShownOnce">
    <vt:lpwstr/>
  </property>
</Properties>
</file>